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v.artamonov\Desktop\ИнвестПрогр и приказы\2022 ИП и ТС\ОТЧЕТ ПО ИСП ИП 2022\"/>
    </mc:Choice>
  </mc:AlternateContent>
  <bookViews>
    <workbookView xWindow="0" yWindow="0" windowWidth="12960" windowHeight="6405"/>
  </bookViews>
  <sheets>
    <sheet name="Лист1" sheetId="15" r:id="rId1"/>
  </sheets>
  <definedNames>
    <definedName name="к">#REF!</definedName>
    <definedName name="с">#REF!</definedName>
  </definedNames>
  <calcPr calcId="162913"/>
</workbook>
</file>

<file path=xl/calcChain.xml><?xml version="1.0" encoding="utf-8"?>
<calcChain xmlns="http://schemas.openxmlformats.org/spreadsheetml/2006/main">
  <c r="I62" i="15" l="1"/>
  <c r="L62" i="15" s="1"/>
  <c r="H62" i="15"/>
  <c r="J36" i="15"/>
  <c r="J37" i="15"/>
  <c r="J38" i="15"/>
  <c r="J39" i="15"/>
  <c r="J41" i="15"/>
  <c r="J42" i="15"/>
  <c r="J44" i="15"/>
  <c r="J46" i="15"/>
  <c r="J47" i="15"/>
  <c r="J48" i="15"/>
  <c r="J50" i="15"/>
  <c r="J52" i="15"/>
  <c r="J54" i="15"/>
  <c r="L58" i="15"/>
  <c r="L46" i="15"/>
  <c r="L47" i="15"/>
  <c r="L48" i="15"/>
  <c r="L50" i="15"/>
  <c r="L52" i="15"/>
  <c r="L54" i="15"/>
  <c r="I57" i="15"/>
  <c r="I53" i="15"/>
  <c r="L53" i="15" s="1"/>
  <c r="I51" i="15"/>
  <c r="L51" i="15" s="1"/>
  <c r="I49" i="15"/>
  <c r="I45" i="15"/>
  <c r="I43" i="15"/>
  <c r="I40" i="15"/>
  <c r="J40" i="15" s="1"/>
  <c r="I35" i="15"/>
  <c r="H53" i="15"/>
  <c r="H51" i="15"/>
  <c r="H49" i="15"/>
  <c r="H45" i="15"/>
  <c r="H43" i="15"/>
  <c r="H40" i="15"/>
  <c r="H35" i="15"/>
  <c r="J23" i="15"/>
  <c r="I22" i="15"/>
  <c r="I24" i="15"/>
  <c r="H24" i="15"/>
  <c r="H22" i="15"/>
  <c r="F24" i="15"/>
  <c r="F22" i="15"/>
  <c r="E24" i="15"/>
  <c r="E22" i="15"/>
  <c r="J45" i="15" l="1"/>
  <c r="H55" i="15"/>
  <c r="J43" i="15"/>
  <c r="J53" i="15"/>
  <c r="L45" i="15"/>
  <c r="I55" i="15"/>
  <c r="J49" i="15"/>
  <c r="L49" i="15"/>
  <c r="I21" i="15"/>
  <c r="I32" i="15" s="1"/>
  <c r="J51" i="15"/>
  <c r="E21" i="15"/>
  <c r="E33" i="15" s="1"/>
  <c r="H21" i="15"/>
  <c r="H32" i="15" s="1"/>
  <c r="F21" i="15"/>
  <c r="F33" i="15" s="1"/>
  <c r="L36" i="15"/>
  <c r="L38" i="15"/>
  <c r="L40" i="15"/>
  <c r="L42" i="15"/>
  <c r="L44" i="15"/>
  <c r="L56" i="15"/>
  <c r="L57" i="15"/>
  <c r="L43" i="15"/>
  <c r="L41" i="15"/>
  <c r="L39" i="15"/>
  <c r="L37" i="15"/>
  <c r="L35" i="15"/>
  <c r="L55" i="15" l="1"/>
  <c r="L21" i="15" l="1"/>
  <c r="L31" i="15"/>
  <c r="L29" i="15"/>
  <c r="L28" i="15" s="1"/>
  <c r="L25" i="15"/>
  <c r="L26" i="15"/>
  <c r="L27" i="15"/>
  <c r="L24" i="15"/>
  <c r="L23" i="15" l="1"/>
  <c r="J29" i="15" l="1"/>
  <c r="L30" i="15"/>
  <c r="L32" i="15" l="1"/>
  <c r="L22" i="15"/>
  <c r="J21" i="15" l="1"/>
  <c r="K19" i="15"/>
  <c r="L14" i="15"/>
  <c r="L15" i="15"/>
  <c r="L16" i="15"/>
  <c r="L17" i="15"/>
  <c r="L13" i="15"/>
  <c r="I18" i="15" l="1"/>
  <c r="J14" i="15"/>
  <c r="J15" i="15"/>
  <c r="J16" i="15"/>
  <c r="J17" i="15"/>
  <c r="J13" i="15"/>
  <c r="H18" i="15"/>
  <c r="H59" i="15" s="1"/>
  <c r="I59" i="15" l="1"/>
  <c r="L59" i="15" s="1"/>
  <c r="I19" i="15"/>
  <c r="I61" i="15" s="1"/>
  <c r="L61" i="15" s="1"/>
  <c r="L18" i="15"/>
  <c r="L19" i="15" s="1"/>
  <c r="J18" i="15"/>
  <c r="J19" i="15" l="1"/>
  <c r="J35" i="15" l="1"/>
  <c r="J56" i="15"/>
  <c r="J57" i="15" l="1"/>
  <c r="J61" i="15" s="1"/>
  <c r="J55" i="15"/>
  <c r="J58" i="15"/>
  <c r="H33" i="15" l="1"/>
  <c r="H60" i="15" s="1"/>
  <c r="I33" i="15" l="1"/>
  <c r="I60" i="15" s="1"/>
  <c r="L60" i="15" s="1"/>
  <c r="L33" i="15" l="1"/>
  <c r="J25" i="15"/>
  <c r="J26" i="15"/>
  <c r="J27" i="15"/>
  <c r="J28" i="15"/>
  <c r="J30" i="15"/>
  <c r="J31" i="15"/>
  <c r="J32" i="15" s="1"/>
  <c r="J59" i="15" s="1"/>
  <c r="J24" i="15"/>
  <c r="J22" i="15" l="1"/>
  <c r="J33" i="15" l="1"/>
  <c r="J60" i="15" s="1"/>
  <c r="H19" i="15" l="1"/>
  <c r="H61" i="15" s="1"/>
</calcChain>
</file>

<file path=xl/sharedStrings.xml><?xml version="1.0" encoding="utf-8"?>
<sst xmlns="http://schemas.openxmlformats.org/spreadsheetml/2006/main" count="186" uniqueCount="128">
  <si>
    <t>№ п/п</t>
  </si>
  <si>
    <t>-</t>
  </si>
  <si>
    <t>ВСЕГО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</si>
  <si>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</si>
  <si>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</si>
  <si>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</si>
  <si>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</si>
  <si>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</si>
  <si>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план</t>
  </si>
  <si>
    <t>факт</t>
  </si>
  <si>
    <t xml:space="preserve">отклонение </t>
  </si>
  <si>
    <t>причины отклонения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</si>
  <si>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</si>
  <si>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ИТОГО</t>
  </si>
  <si>
    <t xml:space="preserve">ГКП "Астана су арнасы" </t>
  </si>
  <si>
    <t>подача воды по магистральным трубопроводам и распределительным сетям (питьевая вода), отвод и очистка сточных вод,  подача воды по магистральным трубопроводам (техническая вода)</t>
  </si>
  <si>
    <t>шт.</t>
  </si>
  <si>
    <t>РАЙОН САРЫАРКА</t>
  </si>
  <si>
    <t>км</t>
  </si>
  <si>
    <t xml:space="preserve">Ед. измер. </t>
  </si>
  <si>
    <t>СМР сети водопровода</t>
  </si>
  <si>
    <t>исполнено</t>
  </si>
  <si>
    <t>Наименование регулируемых услуг (товаров, работ) и обслуживаемая и обслуживаемая территория</t>
  </si>
  <si>
    <t>Период предоставления услуги в рамках инвестиционной программы )</t>
  </si>
  <si>
    <t>Собственные средства</t>
  </si>
  <si>
    <t>Амортизация</t>
  </si>
  <si>
    <t>Прибыль</t>
  </si>
  <si>
    <t>Информация о сопоставлении фактических показателей исполнения инвестиционной программы (проекта с показателями, утверждеными инвестиционной программе (проекте)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</si>
  <si>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</si>
  <si>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потерь, %,
по годам реализации в зависимости от утвержденной инвестиционной программы (проекта)</t>
  </si>
  <si>
    <t>Снижение аварийности,
по годам реализации в зависимости от утвержденной инвестиционной программы
(проекта)</t>
  </si>
  <si>
    <t>Разъяснение причин отклонения достигнутых фактических показателей от показателей в утвержденой инвестиционной программе (проекте)</t>
  </si>
  <si>
    <t>факт прошлого года</t>
  </si>
  <si>
    <t>факт текущего года</t>
  </si>
  <si>
    <t>Информация о фактических условиях и размерах финансирования инвестиционной программы (проекта), тыс.тенге</t>
  </si>
  <si>
    <t>Форма 21</t>
  </si>
  <si>
    <t>к Правилам  формирования тарифов, утвержденных Приказом Министра национальной экономики Республики Казахстан от 19 ноября 2019 года № 90</t>
  </si>
  <si>
    <t>Информация о плановых и фактических объемах предоставления регулируемых услуг (товаров, работ)</t>
  </si>
  <si>
    <t>Оценка повышения качества и надежности предоставляемых регулируемых услуг и эффективности деятельности</t>
  </si>
  <si>
    <t xml:space="preserve">     в т.ч.:      на водоотведение</t>
  </si>
  <si>
    <t>в т.ч.: на водоснабжение</t>
  </si>
  <si>
    <t>Насосно-фильтровальная станция</t>
  </si>
  <si>
    <t xml:space="preserve">           на водоотведение</t>
  </si>
  <si>
    <t xml:space="preserve">  на водоснабжение (техвода)</t>
  </si>
  <si>
    <t>ПРОЕКТ 1 ЗАМЕНА НАСОСНОГО ОБОРУДОВАНИЯ КНС</t>
  </si>
  <si>
    <t>1.1.</t>
  </si>
  <si>
    <t>1.2.</t>
  </si>
  <si>
    <t>1.3.</t>
  </si>
  <si>
    <t>1.4.</t>
  </si>
  <si>
    <t>1.5.</t>
  </si>
  <si>
    <t>водоснабж- 41,2           водоотведение- 40,5</t>
  </si>
  <si>
    <t>ПРОЕКТ 2. РЕКОНСТРУКЦИЯ СЕТЕЙ ВОДОПРОВОДА</t>
  </si>
  <si>
    <t>ИТОГО ПО ПРОЕКТУ 2</t>
  </si>
  <si>
    <t>2.1</t>
  </si>
  <si>
    <t>2.1.1</t>
  </si>
  <si>
    <t>ИТОГО ПО ПРОЕКТУ 3</t>
  </si>
  <si>
    <t>Переносной ультразвуковой расходомер</t>
  </si>
  <si>
    <t>Информация субъекта естественной монополии о ходе исполнения инвестиционной программы (проекта) за 2022 г.</t>
  </si>
  <si>
    <t>01.01.2022 - 31.12.2022</t>
  </si>
  <si>
    <t>водоснабж- 41,1           водоотведение- 40,5</t>
  </si>
  <si>
    <t>РАЙОН АЛМАТЫ</t>
  </si>
  <si>
    <t>Реконструкция сетей водопровода D=200мм от ул. Сатбаева 11а до ул. Сатбаева 11/1</t>
  </si>
  <si>
    <t>Реконструкция сетей водопровода Д=200мм на территории технопарка</t>
  </si>
  <si>
    <t>Реконструкция сетей водопровода Д=200мм ул. Карасай Батыра, 15 в квартал до ул. Буланты 4</t>
  </si>
  <si>
    <t>Реконструкция сетей водопровода Д=200мм от ул. Сейфуллина через школу № 35 с выходом на ул. Кумисбекова</t>
  </si>
  <si>
    <t>Реконструкция сетей водопровода Д=200мм ул. Карасай Батыра, 25 в квартал до ул. Конституции, 12/1</t>
  </si>
  <si>
    <t>Реконструкция сетей водопровода Д=200мм от пр. Богенбай батыра, 34 в квартал</t>
  </si>
  <si>
    <t xml:space="preserve"> Реконструкция сетей водопровода Д=200мм, 150мм  по ул.Суворова, ул.Конституции ( от ул. Конституции до ул. Дулатова д.25/27)</t>
  </si>
  <si>
    <t>Разработка ПИР сетей районов Алматы и Байконыр</t>
  </si>
  <si>
    <t>исполнено. По фактически выполненным работам</t>
  </si>
  <si>
    <r>
      <t>второй год инвестиционной программы с 01.01.2021 г. по 31.12.2025 г. (утверждена приказом Департамента Комитета по регулированию естественных монополий Министерства национальной экономики РК по городу Нур-Султан  от 19 ноября 2020 года №63-ОД и согласован Руководителем Управления топливно-энергетического комплекса и коммунального хозяйства города Нур-Султан от 18 ноября 2020 года;  корректиро</t>
    </r>
    <r>
      <rPr>
        <b/>
        <sz val="12"/>
        <rFont val="Times New Roman"/>
        <family val="1"/>
        <charset val="204"/>
      </rPr>
      <t>вка - приказ Департамента Комитета по регулированию естественных монополий Министерства национальной экономики РК по городу Астана от 26 декабря 2022 года № 122-ОД</t>
    </r>
  </si>
  <si>
    <t>2</t>
  </si>
  <si>
    <t>2.2</t>
  </si>
  <si>
    <t>2.2.1</t>
  </si>
  <si>
    <t>2.2.2</t>
  </si>
  <si>
    <t>2.2.3</t>
  </si>
  <si>
    <t>2.2.4</t>
  </si>
  <si>
    <t>2.2.5</t>
  </si>
  <si>
    <t>2.2.6</t>
  </si>
  <si>
    <t>2.3.</t>
  </si>
  <si>
    <t>ПРОЕКТ 3. ПРИОБРЕТЕНИЕ ОБОРУДОВАНИЯ</t>
  </si>
  <si>
    <t>Дисковый затвор д-800 мм с двойным эксцентриком (редуктор с фланцем и с электроприводом)</t>
  </si>
  <si>
    <t>Дисковый затвор д-600 мм с двойным эксцентриком на системе фильтрации</t>
  </si>
  <si>
    <t>Промышленный кондиционер производительностью 10000м3/час</t>
  </si>
  <si>
    <t>Участок бестраншейных технологий</t>
  </si>
  <si>
    <t xml:space="preserve">Буровая установка  колодцового типа </t>
  </si>
  <si>
    <t>Станция гидровлическая в комплекте с погружным гидравлическим насосом</t>
  </si>
  <si>
    <t>Служба диагностики сетей / Служба сбыта</t>
  </si>
  <si>
    <t>Канализационные очистные сооружения</t>
  </si>
  <si>
    <t>Насосные агрегаты для аэрируемой песколовки и радиального отстойника</t>
  </si>
  <si>
    <t>Датчики по определению содержания кислорода, аммонийного и нитратного азота</t>
  </si>
  <si>
    <t>Замена оборудования  ультрафиолетового обеззараживания</t>
  </si>
  <si>
    <t>комплект</t>
  </si>
  <si>
    <t>Служба ОТиТБ</t>
  </si>
  <si>
    <t xml:space="preserve">Переносные газоанализаторы </t>
  </si>
  <si>
    <t>Служба водоснабжения</t>
  </si>
  <si>
    <t>Пожарные гидранты</t>
  </si>
  <si>
    <t>Отдел автоматизированных систем и информационных технологий</t>
  </si>
  <si>
    <t>Модернизация информационно-коммуникационных технологий и обеспечение информационной безопасности</t>
  </si>
  <si>
    <t>01.01.2022- 31.12.2022</t>
  </si>
  <si>
    <t>исполнено. Экономия по результатам процедур ГЗ</t>
  </si>
  <si>
    <t>КНС №87 (р-н Есиль)</t>
  </si>
  <si>
    <t>КНС №57 (р-н Алматы)</t>
  </si>
  <si>
    <t>КНС №5 (р-н Алматы)</t>
  </si>
  <si>
    <t>КНС №166 (р-н Есиль)</t>
  </si>
  <si>
    <t>КНС №105 (р-н Сарыарка)</t>
  </si>
  <si>
    <t>3.1</t>
  </si>
  <si>
    <t>3.1.1</t>
  </si>
  <si>
    <t>3.1.2</t>
  </si>
  <si>
    <t>3.1.3</t>
  </si>
  <si>
    <t>3.1.4</t>
  </si>
  <si>
    <t>3.2</t>
  </si>
  <si>
    <t>3.2.1</t>
  </si>
  <si>
    <t>3.2.2</t>
  </si>
  <si>
    <t>3.3</t>
  </si>
  <si>
    <t>3.3.1</t>
  </si>
  <si>
    <t>3.4</t>
  </si>
  <si>
    <t>3.4.1</t>
  </si>
  <si>
    <t>3.4.2</t>
  </si>
  <si>
    <t>3.4.3</t>
  </si>
  <si>
    <t>3.5</t>
  </si>
  <si>
    <t>3.5.1</t>
  </si>
  <si>
    <t>3.6.</t>
  </si>
  <si>
    <t>3.6.1</t>
  </si>
  <si>
    <t>3.7.</t>
  </si>
  <si>
    <t>3.7.1</t>
  </si>
  <si>
    <t xml:space="preserve"> Электролизная установка хлорирования (производство гипохлорита натрия)</t>
  </si>
  <si>
    <t>1) подача воды по магистральным трубопроводам и распределительным сетям (питьевая вода) план - 69 766 тыс.м3, факт - 81 219 тыс.м3;  2) отвод и очистка сточных вод   план - 61 883 тыс.м3,  факт - 72 776 тыс.м3;   3) подача воды по магистральным трубопроводам (техническая вода)   план - 12 142 тыс.м3,               факт - 12 954 тыс.м3                               г. 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</si>
</sst>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(* #,##0.00_);_(* \(#,##0.00\);_(* &quot;-&quot;??_);_(@_)"/>
    <numFmt numFmtId="168" formatCode="_-* #,##0.0_р_._-;\-* #,##0.0_р_._-;_-* &quot;-&quot;??_р_._-;_-@_-"/>
    <numFmt numFmtId="169" formatCode="_-* #,##0_р_._-;\-* #,##0_р_._-;_-* &quot;-&quot;??_р_._-;_-@_-"/>
    <numFmt numFmtId="170" formatCode="_-* #,##0.000_р_._-;\-* #,##0.000_р_._-;_-* &quot;-&quot;??_р_._-;_-@_-"/>
    <numFmt numFmtId="171" formatCode="0.000"/>
    <numFmt numFmtId="172" formatCode="_-* #,##0.000\ _₽_-;\-* #,##0.000\ _₽_-;_-* &quot;-&quot;???\ _₽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0" fontId="4" fillId="0" borderId="0">
      <alignment horizontal="left"/>
    </xf>
    <xf numFmtId="0" fontId="5" fillId="0" borderId="0"/>
    <xf numFmtId="165" fontId="3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0" fontId="4" fillId="0" borderId="0">
      <alignment horizontal="left"/>
    </xf>
    <xf numFmtId="0" fontId="4" fillId="0" borderId="0">
      <alignment horizontal="lef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>
      <alignment horizontal="lef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>
      <alignment horizontal="left"/>
    </xf>
    <xf numFmtId="0" fontId="4" fillId="0" borderId="0">
      <alignment horizontal="left"/>
    </xf>
  </cellStyleXfs>
  <cellXfs count="1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4" xfId="0" applyBorder="1" applyAlignment="1"/>
    <xf numFmtId="0" fontId="21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168" fontId="18" fillId="2" borderId="1" xfId="0" applyNumberFormat="1" applyFont="1" applyFill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wrapText="1"/>
    </xf>
    <xf numFmtId="168" fontId="16" fillId="0" borderId="1" xfId="0" applyNumberFormat="1" applyFont="1" applyBorder="1" applyAlignment="1">
      <alignment horizontal="center" wrapText="1"/>
    </xf>
    <xf numFmtId="168" fontId="17" fillId="2" borderId="1" xfId="0" applyNumberFormat="1" applyFont="1" applyFill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wrapText="1"/>
    </xf>
    <xf numFmtId="170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6" fontId="18" fillId="2" borderId="1" xfId="1" applyFont="1" applyFill="1" applyBorder="1" applyAlignment="1">
      <alignment horizontal="center" vertical="center"/>
    </xf>
    <xf numFmtId="172" fontId="17" fillId="2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169" fontId="18" fillId="0" borderId="1" xfId="0" applyNumberFormat="1" applyFont="1" applyBorder="1" applyAlignment="1">
      <alignment horizontal="center" vertical="center" wrapText="1"/>
    </xf>
    <xf numFmtId="166" fontId="18" fillId="2" borderId="1" xfId="1" applyFont="1" applyFill="1" applyBorder="1" applyAlignment="1">
      <alignment horizontal="center" vertical="center" wrapText="1"/>
    </xf>
    <xf numFmtId="169" fontId="18" fillId="2" borderId="1" xfId="1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right" vertical="center" wrapText="1"/>
    </xf>
    <xf numFmtId="169" fontId="22" fillId="0" borderId="1" xfId="0" applyNumberFormat="1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wrapText="1"/>
    </xf>
    <xf numFmtId="168" fontId="2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6" fontId="16" fillId="0" borderId="1" xfId="1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/>
    <xf numFmtId="0" fontId="25" fillId="0" borderId="1" xfId="0" applyFont="1" applyBorder="1"/>
    <xf numFmtId="168" fontId="23" fillId="0" borderId="1" xfId="0" applyNumberFormat="1" applyFont="1" applyBorder="1" applyAlignment="1">
      <alignment horizontal="center" wrapText="1"/>
    </xf>
    <xf numFmtId="168" fontId="24" fillId="2" borderId="1" xfId="0" applyNumberFormat="1" applyFont="1" applyFill="1" applyBorder="1" applyAlignment="1">
      <alignment horizontal="center" vertical="center" wrapText="1"/>
    </xf>
    <xf numFmtId="166" fontId="23" fillId="0" borderId="1" xfId="1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71" fontId="24" fillId="2" borderId="1" xfId="0" applyNumberFormat="1" applyFont="1" applyFill="1" applyBorder="1" applyAlignment="1">
      <alignment horizontal="center" vertical="center" wrapText="1"/>
    </xf>
    <xf numFmtId="166" fontId="17" fillId="2" borderId="1" xfId="1" applyNumberFormat="1" applyFont="1" applyFill="1" applyBorder="1" applyAlignment="1">
      <alignment vertical="center"/>
    </xf>
    <xf numFmtId="166" fontId="18" fillId="0" borderId="1" xfId="0" applyNumberFormat="1" applyFont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 wrapText="1"/>
    </xf>
    <xf numFmtId="166" fontId="24" fillId="2" borderId="1" xfId="1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166" fontId="17" fillId="2" borderId="1" xfId="1" applyFont="1" applyFill="1" applyBorder="1" applyAlignment="1">
      <alignment horizontal="center" vertical="center" wrapText="1"/>
    </xf>
    <xf numFmtId="166" fontId="17" fillId="2" borderId="1" xfId="1" applyFont="1" applyFill="1" applyBorder="1" applyAlignment="1">
      <alignment horizontal="center" vertical="center"/>
    </xf>
    <xf numFmtId="169" fontId="17" fillId="2" borderId="1" xfId="1" applyNumberFormat="1" applyFont="1" applyFill="1" applyBorder="1" applyAlignment="1">
      <alignment horizontal="center" vertical="center"/>
    </xf>
    <xf numFmtId="169" fontId="18" fillId="2" borderId="1" xfId="1" applyNumberFormat="1" applyFont="1" applyFill="1" applyBorder="1" applyAlignment="1">
      <alignment horizontal="center" vertical="center"/>
    </xf>
    <xf numFmtId="166" fontId="16" fillId="0" borderId="1" xfId="1" applyNumberFormat="1" applyFont="1" applyBorder="1" applyAlignment="1">
      <alignment vertical="center" wrapText="1"/>
    </xf>
    <xf numFmtId="166" fontId="23" fillId="0" borderId="1" xfId="1" applyNumberFormat="1" applyFont="1" applyBorder="1" applyAlignment="1">
      <alignment vertical="center" wrapText="1"/>
    </xf>
    <xf numFmtId="166" fontId="18" fillId="0" borderId="1" xfId="0" applyNumberFormat="1" applyFont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6" fontId="16" fillId="0" borderId="1" xfId="0" applyNumberFormat="1" applyFont="1" applyBorder="1" applyAlignment="1">
      <alignment vertical="center" wrapText="1"/>
    </xf>
    <xf numFmtId="166" fontId="2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66" fontId="24" fillId="0" borderId="1" xfId="0" applyNumberFormat="1" applyFont="1" applyBorder="1" applyAlignment="1">
      <alignment vertical="center" wrapText="1"/>
    </xf>
    <xf numFmtId="168" fontId="26" fillId="0" borderId="1" xfId="0" applyNumberFormat="1" applyFont="1" applyBorder="1" applyAlignment="1">
      <alignment horizontal="center" wrapText="1"/>
    </xf>
    <xf numFmtId="168" fontId="27" fillId="0" borderId="1" xfId="0" applyNumberFormat="1" applyFont="1" applyBorder="1" applyAlignment="1">
      <alignment horizontal="center" wrapText="1"/>
    </xf>
    <xf numFmtId="168" fontId="26" fillId="0" borderId="1" xfId="0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/>
    <xf numFmtId="0" fontId="29" fillId="0" borderId="1" xfId="0" applyFont="1" applyBorder="1"/>
    <xf numFmtId="0" fontId="30" fillId="2" borderId="1" xfId="0" applyFont="1" applyFill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vertical="center" wrapText="1"/>
    </xf>
    <xf numFmtId="166" fontId="31" fillId="0" borderId="1" xfId="0" applyNumberFormat="1" applyFont="1" applyBorder="1" applyAlignment="1">
      <alignment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wrapText="1"/>
    </xf>
    <xf numFmtId="168" fontId="22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/>
    <xf numFmtId="0" fontId="22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wrapText="1"/>
    </xf>
    <xf numFmtId="0" fontId="18" fillId="0" borderId="2" xfId="0" applyFont="1" applyBorder="1"/>
    <xf numFmtId="166" fontId="17" fillId="0" borderId="1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8" fontId="3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/>
    <xf numFmtId="0" fontId="18" fillId="0" borderId="1" xfId="0" applyFont="1" applyBorder="1" applyAlignment="1">
      <alignment horizontal="center" vertical="center" wrapText="1"/>
    </xf>
    <xf numFmtId="166" fontId="18" fillId="2" borderId="1" xfId="1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/>
    </xf>
    <xf numFmtId="4" fontId="24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18" fillId="2" borderId="2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70" fontId="18" fillId="2" borderId="2" xfId="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8" fontId="18" fillId="0" borderId="3" xfId="0" applyNumberFormat="1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7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8" fillId="0" borderId="0" xfId="0" applyFont="1" applyBorder="1" applyAlignment="1">
      <alignment wrapText="1"/>
    </xf>
    <xf numFmtId="0" fontId="9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wrapText="1"/>
    </xf>
    <xf numFmtId="168" fontId="17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center" wrapText="1"/>
    </xf>
  </cellXfs>
  <cellStyles count="37">
    <cellStyle name="Standard 2" xfId="12"/>
    <cellStyle name="Обычный" xfId="0" builtinId="0"/>
    <cellStyle name="Обычный 12" xfId="17"/>
    <cellStyle name="Обычный 13" xfId="22"/>
    <cellStyle name="Обычный 16" xfId="18"/>
    <cellStyle name="Обычный 17" xfId="23"/>
    <cellStyle name="Обычный 18" xfId="19"/>
    <cellStyle name="Обычный 19" xfId="24"/>
    <cellStyle name="Обычный 2" xfId="2"/>
    <cellStyle name="Обычный 2 2" xfId="3"/>
    <cellStyle name="Обычный 2 3" xfId="13"/>
    <cellStyle name="Обычный 2 4" xfId="7"/>
    <cellStyle name="Обычный 2 5" xfId="16"/>
    <cellStyle name="Обычный 2 6" xfId="15"/>
    <cellStyle name="Обычный 2 7" xfId="29"/>
    <cellStyle name="Обычный 2 8" xfId="35"/>
    <cellStyle name="Обычный 2 9" xfId="36"/>
    <cellStyle name="Обычный 21" xfId="4"/>
    <cellStyle name="Обычный 22" xfId="6"/>
    <cellStyle name="Обычный 24" xfId="8"/>
    <cellStyle name="Обычный 24 2" xfId="20"/>
    <cellStyle name="Обычный 24 3" xfId="26"/>
    <cellStyle name="Обычный 24 4" xfId="32"/>
    <cellStyle name="Обычный 24 5" xfId="34"/>
    <cellStyle name="Обычный 24 6" xfId="28"/>
    <cellStyle name="Обычный 25" xfId="25"/>
    <cellStyle name="Обычный 3" xfId="10"/>
    <cellStyle name="Обычный 3 2" xfId="21"/>
    <cellStyle name="Обычный 3 3" xfId="27"/>
    <cellStyle name="Обычный 3 4" xfId="33"/>
    <cellStyle name="Обычный 3 5" xfId="30"/>
    <cellStyle name="Обычный 3 6" xfId="31"/>
    <cellStyle name="Финансовый" xfId="1" builtinId="3"/>
    <cellStyle name="Финансовый [0] 2 2" xfId="5"/>
    <cellStyle name="Финансовый 2" xfId="11"/>
    <cellStyle name="Финансовый 8" xfId="9"/>
    <cellStyle name="Финансовый 8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abSelected="1" zoomScale="85" zoomScaleNormal="85" workbookViewId="0">
      <selection activeCell="H1" sqref="H1:H1048576"/>
    </sheetView>
  </sheetViews>
  <sheetFormatPr defaultRowHeight="15.75" x14ac:dyDescent="0.25"/>
  <cols>
    <col min="1" max="1" width="7.7109375" style="59" customWidth="1"/>
    <col min="2" max="2" width="22.85546875" style="3" customWidth="1"/>
    <col min="3" max="3" width="29.7109375" style="59" customWidth="1"/>
    <col min="4" max="4" width="5.5703125" style="3" customWidth="1"/>
    <col min="5" max="5" width="9.140625" style="10" customWidth="1"/>
    <col min="6" max="6" width="10.5703125" style="33" customWidth="1"/>
    <col min="7" max="7" width="10.5703125" style="5" customWidth="1"/>
    <col min="8" max="8" width="14.28515625" style="5" bestFit="1" customWidth="1"/>
    <col min="9" max="9" width="14.28515625" style="3" customWidth="1"/>
    <col min="10" max="10" width="11.5703125" style="3" customWidth="1"/>
    <col min="11" max="11" width="13" style="4" customWidth="1"/>
    <col min="12" max="12" width="13.5703125" style="6" customWidth="1"/>
    <col min="13" max="13" width="7" style="42" customWidth="1"/>
    <col min="14" max="14" width="6" style="3" customWidth="1"/>
    <col min="15" max="15" width="6.28515625" style="3" customWidth="1"/>
    <col min="16" max="16" width="7" style="3" customWidth="1"/>
    <col min="17" max="17" width="5.85546875" style="3" customWidth="1"/>
    <col min="18" max="19" width="8.140625" style="3" customWidth="1"/>
    <col min="20" max="20" width="7" style="3" customWidth="1"/>
    <col min="21" max="21" width="8" style="3" customWidth="1"/>
    <col min="22" max="23" width="9.140625" style="3"/>
    <col min="24" max="24" width="10.28515625" style="3" customWidth="1"/>
    <col min="25" max="16384" width="9.140625" style="3"/>
  </cols>
  <sheetData>
    <row r="1" spans="1:25" x14ac:dyDescent="0.25">
      <c r="K1" s="129"/>
      <c r="L1" s="130"/>
      <c r="M1" s="130"/>
      <c r="N1" s="130"/>
      <c r="O1" s="130"/>
      <c r="U1" s="129" t="s">
        <v>35</v>
      </c>
      <c r="V1" s="130"/>
      <c r="W1" s="130"/>
      <c r="X1" s="130"/>
      <c r="Y1" s="130"/>
    </row>
    <row r="2" spans="1:25" ht="68.25" customHeight="1" x14ac:dyDescent="0.25">
      <c r="K2" s="131"/>
      <c r="L2" s="130"/>
      <c r="M2" s="130"/>
      <c r="N2" s="130"/>
      <c r="O2" s="130"/>
      <c r="U2" s="131" t="s">
        <v>36</v>
      </c>
      <c r="V2" s="130"/>
      <c r="W2" s="130"/>
      <c r="X2" s="130"/>
      <c r="Y2" s="130"/>
    </row>
    <row r="4" spans="1:25" ht="18" customHeight="1" x14ac:dyDescent="0.25">
      <c r="A4" s="143" t="s">
        <v>57</v>
      </c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25" ht="19.5" customHeight="1" x14ac:dyDescent="0.25">
      <c r="A5" s="145" t="s">
        <v>14</v>
      </c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25" ht="32.25" customHeight="1" x14ac:dyDescent="0.25">
      <c r="A6" s="147" t="s">
        <v>15</v>
      </c>
      <c r="B6" s="147"/>
      <c r="C6" s="148"/>
      <c r="D6" s="148"/>
      <c r="E6" s="148"/>
      <c r="F6" s="148"/>
      <c r="G6" s="148"/>
      <c r="H6" s="148"/>
      <c r="I6" s="148"/>
      <c r="J6" s="148"/>
      <c r="K6" s="1"/>
      <c r="L6" s="1"/>
      <c r="M6" s="72"/>
      <c r="N6" s="2"/>
    </row>
    <row r="7" spans="1:25" ht="72.75" customHeight="1" x14ac:dyDescent="0.25">
      <c r="A7" s="149" t="s">
        <v>70</v>
      </c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</row>
    <row r="8" spans="1:25" ht="54" customHeight="1" x14ac:dyDescent="0.25">
      <c r="A8" s="139" t="s">
        <v>37</v>
      </c>
      <c r="B8" s="139"/>
      <c r="C8" s="139"/>
      <c r="D8" s="139"/>
      <c r="E8" s="139"/>
      <c r="F8" s="139"/>
      <c r="G8" s="139"/>
      <c r="H8" s="154" t="s">
        <v>5</v>
      </c>
      <c r="I8" s="122"/>
      <c r="J8" s="122"/>
      <c r="K8" s="122"/>
      <c r="L8" s="139" t="s">
        <v>34</v>
      </c>
      <c r="M8" s="159"/>
      <c r="N8" s="159"/>
      <c r="O8" s="159"/>
      <c r="P8" s="139" t="s">
        <v>27</v>
      </c>
      <c r="Q8" s="139"/>
      <c r="R8" s="139"/>
      <c r="S8" s="139"/>
      <c r="T8" s="139"/>
      <c r="U8" s="139"/>
      <c r="V8" s="139"/>
      <c r="W8" s="139"/>
      <c r="X8" s="139" t="s">
        <v>31</v>
      </c>
      <c r="Y8" s="156" t="s">
        <v>38</v>
      </c>
    </row>
    <row r="9" spans="1:25" ht="148.5" customHeight="1" x14ac:dyDescent="0.25">
      <c r="A9" s="152" t="s">
        <v>0</v>
      </c>
      <c r="B9" s="152" t="s">
        <v>22</v>
      </c>
      <c r="C9" s="39" t="s">
        <v>3</v>
      </c>
      <c r="D9" s="12" t="s">
        <v>19</v>
      </c>
      <c r="E9" s="152" t="s">
        <v>4</v>
      </c>
      <c r="F9" s="152"/>
      <c r="G9" s="154" t="s">
        <v>23</v>
      </c>
      <c r="H9" s="152" t="s">
        <v>8</v>
      </c>
      <c r="I9" s="152" t="s">
        <v>9</v>
      </c>
      <c r="J9" s="152" t="s">
        <v>10</v>
      </c>
      <c r="K9" s="152" t="s">
        <v>11</v>
      </c>
      <c r="L9" s="154" t="s">
        <v>24</v>
      </c>
      <c r="M9" s="154"/>
      <c r="N9" s="152" t="s">
        <v>6</v>
      </c>
      <c r="O9" s="152" t="s">
        <v>7</v>
      </c>
      <c r="P9" s="154" t="s">
        <v>28</v>
      </c>
      <c r="Q9" s="154"/>
      <c r="R9" s="154" t="s">
        <v>12</v>
      </c>
      <c r="S9" s="154"/>
      <c r="T9" s="154" t="s">
        <v>29</v>
      </c>
      <c r="U9" s="154"/>
      <c r="V9" s="154" t="s">
        <v>30</v>
      </c>
      <c r="W9" s="154"/>
      <c r="X9" s="140"/>
      <c r="Y9" s="157"/>
    </row>
    <row r="10" spans="1:25" ht="49.5" customHeight="1" x14ac:dyDescent="0.25">
      <c r="A10" s="162"/>
      <c r="B10" s="155"/>
      <c r="C10" s="61"/>
      <c r="D10" s="36"/>
      <c r="E10" s="39" t="s">
        <v>8</v>
      </c>
      <c r="F10" s="39" t="s">
        <v>9</v>
      </c>
      <c r="G10" s="154"/>
      <c r="H10" s="122"/>
      <c r="I10" s="122"/>
      <c r="J10" s="122"/>
      <c r="K10" s="122"/>
      <c r="L10" s="85" t="s">
        <v>25</v>
      </c>
      <c r="M10" s="85" t="s">
        <v>26</v>
      </c>
      <c r="N10" s="122"/>
      <c r="O10" s="153"/>
      <c r="P10" s="8" t="s">
        <v>32</v>
      </c>
      <c r="Q10" s="8" t="s">
        <v>33</v>
      </c>
      <c r="R10" s="8" t="s">
        <v>32</v>
      </c>
      <c r="S10" s="8" t="s">
        <v>33</v>
      </c>
      <c r="T10" s="8" t="s">
        <v>8</v>
      </c>
      <c r="U10" s="8" t="s">
        <v>9</v>
      </c>
      <c r="V10" s="8" t="s">
        <v>32</v>
      </c>
      <c r="W10" s="8" t="s">
        <v>33</v>
      </c>
      <c r="X10" s="140"/>
      <c r="Y10" s="158"/>
    </row>
    <row r="11" spans="1:25" x14ac:dyDescent="0.25">
      <c r="A11" s="13"/>
      <c r="B11" s="13"/>
      <c r="C11" s="13"/>
      <c r="D11" s="13"/>
      <c r="E11" s="13"/>
      <c r="F11" s="39"/>
      <c r="G11" s="11"/>
      <c r="H11" s="11"/>
      <c r="I11" s="13"/>
      <c r="J11" s="13"/>
      <c r="K11" s="11"/>
      <c r="L11" s="11"/>
      <c r="M11" s="60"/>
      <c r="N11" s="11"/>
      <c r="O11" s="11"/>
      <c r="P11" s="37"/>
      <c r="Q11" s="35"/>
      <c r="R11" s="35"/>
      <c r="S11" s="35"/>
      <c r="T11" s="35"/>
      <c r="U11" s="35"/>
      <c r="V11" s="35"/>
      <c r="W11" s="35"/>
      <c r="X11" s="35"/>
      <c r="Y11" s="35"/>
    </row>
    <row r="12" spans="1:25" x14ac:dyDescent="0.25">
      <c r="A12" s="160" t="s">
        <v>44</v>
      </c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37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38.25" customHeight="1" x14ac:dyDescent="0.25">
      <c r="A13" s="14" t="s">
        <v>45</v>
      </c>
      <c r="B13" s="163" t="s">
        <v>127</v>
      </c>
      <c r="C13" s="20" t="s">
        <v>101</v>
      </c>
      <c r="D13" s="87" t="s">
        <v>16</v>
      </c>
      <c r="E13" s="89">
        <v>4</v>
      </c>
      <c r="F13" s="90">
        <v>4</v>
      </c>
      <c r="G13" s="164" t="s">
        <v>58</v>
      </c>
      <c r="H13" s="68">
        <v>78640</v>
      </c>
      <c r="I13" s="68">
        <v>78640</v>
      </c>
      <c r="J13" s="87">
        <f t="shared" ref="J13:J17" si="0">I13-H13</f>
        <v>0</v>
      </c>
      <c r="K13" s="166" t="s">
        <v>21</v>
      </c>
      <c r="L13" s="91">
        <f>I13</f>
        <v>78640</v>
      </c>
      <c r="M13" s="86"/>
      <c r="N13" s="86"/>
      <c r="O13" s="86"/>
      <c r="P13" s="37"/>
      <c r="Q13" s="35"/>
      <c r="R13" s="132" t="s">
        <v>50</v>
      </c>
      <c r="S13" s="132" t="s">
        <v>59</v>
      </c>
      <c r="T13" s="108">
        <v>16.8</v>
      </c>
      <c r="U13" s="108">
        <v>16.8</v>
      </c>
      <c r="V13" s="123">
        <v>340</v>
      </c>
      <c r="W13" s="123">
        <v>324</v>
      </c>
      <c r="X13" s="88"/>
      <c r="Y13" s="88"/>
    </row>
    <row r="14" spans="1:25" ht="45" customHeight="1" x14ac:dyDescent="0.25">
      <c r="A14" s="14" t="s">
        <v>46</v>
      </c>
      <c r="B14" s="106"/>
      <c r="C14" s="20" t="s">
        <v>102</v>
      </c>
      <c r="D14" s="87" t="s">
        <v>16</v>
      </c>
      <c r="E14" s="89">
        <v>2</v>
      </c>
      <c r="F14" s="90">
        <v>2</v>
      </c>
      <c r="G14" s="165"/>
      <c r="H14" s="68">
        <v>10769.58</v>
      </c>
      <c r="I14" s="68">
        <v>10769.58</v>
      </c>
      <c r="J14" s="87">
        <f t="shared" si="0"/>
        <v>0</v>
      </c>
      <c r="K14" s="106"/>
      <c r="L14" s="91">
        <f t="shared" ref="L14:L17" si="1">I14</f>
        <v>10769.58</v>
      </c>
      <c r="M14" s="86"/>
      <c r="N14" s="86"/>
      <c r="O14" s="86"/>
      <c r="P14" s="37"/>
      <c r="Q14" s="35"/>
      <c r="R14" s="141"/>
      <c r="S14" s="141"/>
      <c r="T14" s="141"/>
      <c r="U14" s="141"/>
      <c r="V14" s="137"/>
      <c r="W14" s="137"/>
      <c r="X14" s="88"/>
      <c r="Y14" s="88"/>
    </row>
    <row r="15" spans="1:25" ht="40.5" customHeight="1" x14ac:dyDescent="0.25">
      <c r="A15" s="14" t="s">
        <v>47</v>
      </c>
      <c r="B15" s="106"/>
      <c r="C15" s="20" t="s">
        <v>103</v>
      </c>
      <c r="D15" s="87" t="s">
        <v>16</v>
      </c>
      <c r="E15" s="89">
        <v>3</v>
      </c>
      <c r="F15" s="90">
        <v>3</v>
      </c>
      <c r="G15" s="165"/>
      <c r="H15" s="68">
        <v>43017.21</v>
      </c>
      <c r="I15" s="68">
        <v>43017.21</v>
      </c>
      <c r="J15" s="87">
        <f t="shared" si="0"/>
        <v>0</v>
      </c>
      <c r="K15" s="106"/>
      <c r="L15" s="91">
        <f t="shared" si="1"/>
        <v>43017.21</v>
      </c>
      <c r="M15" s="86"/>
      <c r="N15" s="86"/>
      <c r="O15" s="86"/>
      <c r="P15" s="37"/>
      <c r="Q15" s="35"/>
      <c r="R15" s="141"/>
      <c r="S15" s="141"/>
      <c r="T15" s="141"/>
      <c r="U15" s="141"/>
      <c r="V15" s="137"/>
      <c r="W15" s="137"/>
      <c r="X15" s="88"/>
      <c r="Y15" s="88"/>
    </row>
    <row r="16" spans="1:25" ht="48" customHeight="1" x14ac:dyDescent="0.25">
      <c r="A16" s="14" t="s">
        <v>48</v>
      </c>
      <c r="B16" s="106"/>
      <c r="C16" s="20" t="s">
        <v>104</v>
      </c>
      <c r="D16" s="87" t="s">
        <v>16</v>
      </c>
      <c r="E16" s="89">
        <v>2</v>
      </c>
      <c r="F16" s="90">
        <v>2</v>
      </c>
      <c r="G16" s="165"/>
      <c r="H16" s="68">
        <v>8063.65</v>
      </c>
      <c r="I16" s="68">
        <v>8063.65</v>
      </c>
      <c r="J16" s="87">
        <f t="shared" si="0"/>
        <v>0</v>
      </c>
      <c r="K16" s="106"/>
      <c r="L16" s="91">
        <f t="shared" si="1"/>
        <v>8063.65</v>
      </c>
      <c r="M16" s="86"/>
      <c r="N16" s="86"/>
      <c r="O16" s="86"/>
      <c r="P16" s="37"/>
      <c r="Q16" s="35"/>
      <c r="R16" s="141"/>
      <c r="S16" s="141"/>
      <c r="T16" s="141"/>
      <c r="U16" s="141"/>
      <c r="V16" s="137"/>
      <c r="W16" s="137"/>
      <c r="X16" s="88"/>
      <c r="Y16" s="88"/>
    </row>
    <row r="17" spans="1:25" ht="40.5" customHeight="1" x14ac:dyDescent="0.25">
      <c r="A17" s="14" t="s">
        <v>49</v>
      </c>
      <c r="B17" s="106"/>
      <c r="C17" s="20" t="s">
        <v>105</v>
      </c>
      <c r="D17" s="87" t="s">
        <v>16</v>
      </c>
      <c r="E17" s="89">
        <v>2</v>
      </c>
      <c r="F17" s="90">
        <v>2</v>
      </c>
      <c r="G17" s="165"/>
      <c r="H17" s="68">
        <v>10930.48</v>
      </c>
      <c r="I17" s="68">
        <v>10930.48</v>
      </c>
      <c r="J17" s="87">
        <f t="shared" si="0"/>
        <v>0</v>
      </c>
      <c r="K17" s="106"/>
      <c r="L17" s="91">
        <f t="shared" si="1"/>
        <v>10930.48</v>
      </c>
      <c r="M17" s="86"/>
      <c r="N17" s="86"/>
      <c r="O17" s="86"/>
      <c r="P17" s="37"/>
      <c r="Q17" s="35"/>
      <c r="R17" s="141"/>
      <c r="S17" s="141"/>
      <c r="T17" s="141"/>
      <c r="U17" s="141"/>
      <c r="V17" s="137"/>
      <c r="W17" s="137"/>
      <c r="X17" s="88"/>
      <c r="Y17" s="88"/>
    </row>
    <row r="18" spans="1:25" x14ac:dyDescent="0.25">
      <c r="A18" s="17"/>
      <c r="B18" s="17"/>
      <c r="C18" s="40" t="s">
        <v>13</v>
      </c>
      <c r="D18" s="18"/>
      <c r="E18" s="19"/>
      <c r="F18" s="19"/>
      <c r="G18" s="19"/>
      <c r="H18" s="43">
        <f>SUM(H13:H17)</f>
        <v>151420.92000000001</v>
      </c>
      <c r="I18" s="43">
        <f>SUM(I13:I17)</f>
        <v>151420.92000000001</v>
      </c>
      <c r="J18" s="43">
        <f>SUM(J13:J17)</f>
        <v>0</v>
      </c>
      <c r="K18" s="15"/>
      <c r="L18" s="58">
        <f>I18</f>
        <v>151420.92000000001</v>
      </c>
      <c r="M18" s="66"/>
      <c r="N18" s="15" t="s">
        <v>1</v>
      </c>
      <c r="O18" s="15" t="s">
        <v>1</v>
      </c>
      <c r="P18" s="37"/>
      <c r="Q18" s="35"/>
      <c r="R18" s="142"/>
      <c r="S18" s="142"/>
      <c r="T18" s="142"/>
      <c r="U18" s="142"/>
      <c r="V18" s="138"/>
      <c r="W18" s="138"/>
      <c r="X18" s="97"/>
      <c r="Y18" s="97"/>
    </row>
    <row r="19" spans="1:25" ht="20.25" customHeight="1" x14ac:dyDescent="0.25">
      <c r="A19" s="47"/>
      <c r="B19" s="47"/>
      <c r="C19" s="50" t="s">
        <v>39</v>
      </c>
      <c r="D19" s="47"/>
      <c r="E19" s="48"/>
      <c r="F19" s="48"/>
      <c r="G19" s="48"/>
      <c r="H19" s="49">
        <f>H18</f>
        <v>151420.92000000001</v>
      </c>
      <c r="I19" s="49">
        <f t="shared" ref="I19" si="2">I18</f>
        <v>151420.92000000001</v>
      </c>
      <c r="J19" s="49">
        <f t="shared" ref="J19" si="3">J18</f>
        <v>0</v>
      </c>
      <c r="K19" s="49">
        <f t="shared" ref="K19" si="4">K18</f>
        <v>0</v>
      </c>
      <c r="L19" s="49">
        <f t="shared" ref="L19" si="5">L18</f>
        <v>151420.92000000001</v>
      </c>
      <c r="M19" s="67"/>
      <c r="N19" s="44"/>
      <c r="O19" s="44"/>
      <c r="P19" s="45"/>
      <c r="Q19" s="46"/>
      <c r="R19" s="7"/>
      <c r="S19" s="7"/>
      <c r="T19" s="38"/>
      <c r="U19" s="38"/>
      <c r="V19" s="38"/>
      <c r="W19" s="38"/>
      <c r="X19" s="9"/>
      <c r="Y19" s="9"/>
    </row>
    <row r="20" spans="1:25" x14ac:dyDescent="0.25">
      <c r="A20" s="160" t="s">
        <v>51</v>
      </c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37"/>
      <c r="Q20" s="35"/>
      <c r="R20" s="37"/>
      <c r="S20" s="37"/>
      <c r="T20" s="37"/>
      <c r="U20" s="37"/>
      <c r="V20" s="37"/>
      <c r="W20" s="37"/>
      <c r="X20" s="37"/>
      <c r="Y20" s="37"/>
    </row>
    <row r="21" spans="1:25" ht="16.5" customHeight="1" x14ac:dyDescent="0.25">
      <c r="A21" s="32" t="s">
        <v>71</v>
      </c>
      <c r="B21" s="105" t="s">
        <v>127</v>
      </c>
      <c r="C21" s="26" t="s">
        <v>20</v>
      </c>
      <c r="D21" s="26"/>
      <c r="E21" s="56">
        <f>E22+E24</f>
        <v>1.6800000000000002</v>
      </c>
      <c r="F21" s="56">
        <f>F22+F24</f>
        <v>1.6800000000000002</v>
      </c>
      <c r="G21" s="94"/>
      <c r="H21" s="56">
        <f>H22+H24</f>
        <v>176762.04</v>
      </c>
      <c r="I21" s="56">
        <f>I22+I24</f>
        <v>176761.44</v>
      </c>
      <c r="J21" s="93">
        <f>I21-H21</f>
        <v>-0.60000000000582077</v>
      </c>
      <c r="K21" s="86"/>
      <c r="L21" s="93">
        <f>I21</f>
        <v>176761.44</v>
      </c>
      <c r="M21" s="86"/>
      <c r="N21" s="86"/>
      <c r="O21" s="86"/>
      <c r="P21" s="37"/>
      <c r="Q21" s="35"/>
      <c r="R21" s="92"/>
      <c r="S21" s="92"/>
      <c r="T21" s="92"/>
      <c r="U21" s="92"/>
      <c r="V21" s="92"/>
      <c r="W21" s="92"/>
      <c r="X21" s="92"/>
      <c r="Y21" s="92"/>
    </row>
    <row r="22" spans="1:25" ht="15.75" customHeight="1" x14ac:dyDescent="0.25">
      <c r="A22" s="63" t="s">
        <v>53</v>
      </c>
      <c r="B22" s="106"/>
      <c r="C22" s="62" t="s">
        <v>60</v>
      </c>
      <c r="D22" s="22"/>
      <c r="E22" s="52">
        <f>E23</f>
        <v>0.23</v>
      </c>
      <c r="F22" s="52">
        <f>F23</f>
        <v>0.23</v>
      </c>
      <c r="G22" s="116" t="s">
        <v>99</v>
      </c>
      <c r="H22" s="52">
        <f>H23</f>
        <v>16848.8</v>
      </c>
      <c r="I22" s="52">
        <f>I23</f>
        <v>16848.8</v>
      </c>
      <c r="J22" s="52">
        <f>J23+J30+J28</f>
        <v>0</v>
      </c>
      <c r="K22" s="118" t="s">
        <v>69</v>
      </c>
      <c r="L22" s="93">
        <f>I22</f>
        <v>16848.8</v>
      </c>
      <c r="M22" s="52"/>
      <c r="N22" s="15" t="s">
        <v>1</v>
      </c>
      <c r="O22" s="15" t="s">
        <v>1</v>
      </c>
      <c r="P22" s="37"/>
      <c r="Q22" s="35"/>
      <c r="R22" s="132" t="s">
        <v>50</v>
      </c>
      <c r="S22" s="132" t="s">
        <v>59</v>
      </c>
      <c r="T22" s="108">
        <v>16.8</v>
      </c>
      <c r="U22" s="108">
        <v>16.8</v>
      </c>
      <c r="V22" s="123">
        <v>340</v>
      </c>
      <c r="W22" s="123">
        <v>324</v>
      </c>
      <c r="X22" s="126"/>
      <c r="Y22" s="126"/>
    </row>
    <row r="23" spans="1:25" ht="36.75" customHeight="1" x14ac:dyDescent="0.25">
      <c r="A23" s="23" t="s">
        <v>54</v>
      </c>
      <c r="B23" s="106"/>
      <c r="C23" s="28" t="s">
        <v>61</v>
      </c>
      <c r="D23" s="16" t="s">
        <v>18</v>
      </c>
      <c r="E23" s="99">
        <v>0.23</v>
      </c>
      <c r="F23" s="99">
        <v>0.23</v>
      </c>
      <c r="G23" s="117"/>
      <c r="H23" s="99">
        <v>16848.8</v>
      </c>
      <c r="I23" s="99">
        <v>16848.8</v>
      </c>
      <c r="J23" s="57">
        <f t="shared" ref="J23:J31" si="6">I23-H23</f>
        <v>0</v>
      </c>
      <c r="K23" s="106"/>
      <c r="L23" s="53">
        <f>L24+L25+L26+L27</f>
        <v>294274.86</v>
      </c>
      <c r="M23" s="52"/>
      <c r="N23" s="15" t="s">
        <v>1</v>
      </c>
      <c r="O23" s="15" t="s">
        <v>1</v>
      </c>
      <c r="P23" s="37"/>
      <c r="Q23" s="35"/>
      <c r="R23" s="134"/>
      <c r="S23" s="134"/>
      <c r="T23" s="110"/>
      <c r="U23" s="110"/>
      <c r="V23" s="124"/>
      <c r="W23" s="124"/>
      <c r="X23" s="127"/>
      <c r="Y23" s="127"/>
    </row>
    <row r="24" spans="1:25" x14ac:dyDescent="0.25">
      <c r="A24" s="22" t="s">
        <v>72</v>
      </c>
      <c r="B24" s="106"/>
      <c r="C24" s="62" t="s">
        <v>17</v>
      </c>
      <c r="D24" s="16"/>
      <c r="E24" s="52">
        <f>E25+E26+E27+E28+E29+E30</f>
        <v>1.4500000000000002</v>
      </c>
      <c r="F24" s="52">
        <f>F25+F26+F27+F28+F29+F30</f>
        <v>1.4500000000000002</v>
      </c>
      <c r="G24" s="117"/>
      <c r="H24" s="56">
        <f>H25+H26+H27+H28+H29+H30</f>
        <v>159913.24000000002</v>
      </c>
      <c r="I24" s="56">
        <f>I25+I26+I27+I28+I29+I30</f>
        <v>159912.64000000001</v>
      </c>
      <c r="J24" s="57">
        <f>I24-H24</f>
        <v>-0.60000000000582077</v>
      </c>
      <c r="K24" s="106"/>
      <c r="L24" s="53">
        <f>I24</f>
        <v>159912.64000000001</v>
      </c>
      <c r="M24" s="68"/>
      <c r="N24" s="15" t="s">
        <v>1</v>
      </c>
      <c r="O24" s="15" t="s">
        <v>1</v>
      </c>
      <c r="P24" s="37"/>
      <c r="Q24" s="35"/>
      <c r="R24" s="134"/>
      <c r="S24" s="134"/>
      <c r="T24" s="110"/>
      <c r="U24" s="110"/>
      <c r="V24" s="124"/>
      <c r="W24" s="124"/>
      <c r="X24" s="127"/>
      <c r="Y24" s="127"/>
    </row>
    <row r="25" spans="1:25" ht="38.25" x14ac:dyDescent="0.25">
      <c r="A25" s="16" t="s">
        <v>73</v>
      </c>
      <c r="B25" s="106"/>
      <c r="C25" s="28" t="s">
        <v>62</v>
      </c>
      <c r="D25" s="16" t="s">
        <v>18</v>
      </c>
      <c r="E25" s="99">
        <v>1.3</v>
      </c>
      <c r="F25" s="99">
        <v>1.3</v>
      </c>
      <c r="G25" s="117"/>
      <c r="H25" s="53">
        <v>119494.86</v>
      </c>
      <c r="I25" s="53">
        <v>119494.86</v>
      </c>
      <c r="J25" s="57">
        <f t="shared" si="6"/>
        <v>0</v>
      </c>
      <c r="K25" s="106"/>
      <c r="L25" s="53">
        <f t="shared" ref="L25:L27" si="7">I25</f>
        <v>119494.86</v>
      </c>
      <c r="M25" s="68"/>
      <c r="N25" s="15" t="s">
        <v>1</v>
      </c>
      <c r="O25" s="15" t="s">
        <v>1</v>
      </c>
      <c r="P25" s="37"/>
      <c r="Q25" s="35"/>
      <c r="R25" s="134"/>
      <c r="S25" s="134"/>
      <c r="T25" s="110"/>
      <c r="U25" s="110"/>
      <c r="V25" s="124"/>
      <c r="W25" s="124"/>
      <c r="X25" s="127"/>
      <c r="Y25" s="127"/>
    </row>
    <row r="26" spans="1:25" ht="38.25" x14ac:dyDescent="0.25">
      <c r="A26" s="16" t="s">
        <v>74</v>
      </c>
      <c r="B26" s="106"/>
      <c r="C26" s="28" t="s">
        <v>63</v>
      </c>
      <c r="D26" s="16" t="s">
        <v>18</v>
      </c>
      <c r="E26" s="99">
        <v>0.03</v>
      </c>
      <c r="F26" s="99">
        <v>0.03</v>
      </c>
      <c r="G26" s="117"/>
      <c r="H26" s="53">
        <v>4538.3</v>
      </c>
      <c r="I26" s="53">
        <v>4538.3</v>
      </c>
      <c r="J26" s="57">
        <f t="shared" si="6"/>
        <v>0</v>
      </c>
      <c r="K26" s="106"/>
      <c r="L26" s="53">
        <f t="shared" si="7"/>
        <v>4538.3</v>
      </c>
      <c r="M26" s="68"/>
      <c r="N26" s="15"/>
      <c r="O26" s="15"/>
      <c r="P26" s="37"/>
      <c r="Q26" s="35"/>
      <c r="R26" s="134"/>
      <c r="S26" s="134"/>
      <c r="T26" s="110"/>
      <c r="U26" s="110"/>
      <c r="V26" s="124"/>
      <c r="W26" s="124"/>
      <c r="X26" s="127"/>
      <c r="Y26" s="127"/>
    </row>
    <row r="27" spans="1:25" ht="51" x14ac:dyDescent="0.25">
      <c r="A27" s="16" t="s">
        <v>75</v>
      </c>
      <c r="B27" s="106"/>
      <c r="C27" s="28" t="s">
        <v>64</v>
      </c>
      <c r="D27" s="16" t="s">
        <v>18</v>
      </c>
      <c r="E27" s="99">
        <v>0.04</v>
      </c>
      <c r="F27" s="99">
        <v>0.04</v>
      </c>
      <c r="G27" s="117"/>
      <c r="H27" s="53">
        <v>10329.66</v>
      </c>
      <c r="I27" s="53">
        <v>10329.06</v>
      </c>
      <c r="J27" s="57">
        <f t="shared" si="6"/>
        <v>-0.6000000000003638</v>
      </c>
      <c r="K27" s="106"/>
      <c r="L27" s="53">
        <f t="shared" si="7"/>
        <v>10329.06</v>
      </c>
      <c r="M27" s="68"/>
      <c r="N27" s="15"/>
      <c r="O27" s="15"/>
      <c r="P27" s="37"/>
      <c r="Q27" s="35"/>
      <c r="R27" s="134"/>
      <c r="S27" s="134"/>
      <c r="T27" s="110"/>
      <c r="U27" s="110"/>
      <c r="V27" s="124"/>
      <c r="W27" s="124"/>
      <c r="X27" s="127"/>
      <c r="Y27" s="127"/>
    </row>
    <row r="28" spans="1:25" ht="38.25" x14ac:dyDescent="0.25">
      <c r="A28" s="16" t="s">
        <v>76</v>
      </c>
      <c r="B28" s="106"/>
      <c r="C28" s="28" t="s">
        <v>65</v>
      </c>
      <c r="D28" s="16" t="s">
        <v>18</v>
      </c>
      <c r="E28" s="99">
        <v>0.03</v>
      </c>
      <c r="F28" s="99">
        <v>0.03</v>
      </c>
      <c r="G28" s="117"/>
      <c r="H28" s="53">
        <v>7300.59</v>
      </c>
      <c r="I28" s="53">
        <v>7300.59</v>
      </c>
      <c r="J28" s="58">
        <f t="shared" si="6"/>
        <v>0</v>
      </c>
      <c r="K28" s="106"/>
      <c r="L28" s="56">
        <f>L29</f>
        <v>8482.48</v>
      </c>
      <c r="M28" s="68"/>
      <c r="N28" s="15"/>
      <c r="O28" s="15"/>
      <c r="P28" s="37"/>
      <c r="Q28" s="35"/>
      <c r="R28" s="134"/>
      <c r="S28" s="134"/>
      <c r="T28" s="110"/>
      <c r="U28" s="110"/>
      <c r="V28" s="124"/>
      <c r="W28" s="124"/>
      <c r="X28" s="127"/>
      <c r="Y28" s="127"/>
    </row>
    <row r="29" spans="1:25" ht="38.25" x14ac:dyDescent="0.25">
      <c r="A29" s="16" t="s">
        <v>77</v>
      </c>
      <c r="B29" s="106"/>
      <c r="C29" s="28" t="s">
        <v>66</v>
      </c>
      <c r="D29" s="16" t="s">
        <v>18</v>
      </c>
      <c r="E29" s="99">
        <v>0.02</v>
      </c>
      <c r="F29" s="99">
        <v>0.02</v>
      </c>
      <c r="G29" s="117"/>
      <c r="H29" s="53">
        <v>8482.48</v>
      </c>
      <c r="I29" s="53">
        <v>8482.48</v>
      </c>
      <c r="J29" s="57">
        <f>I29-H29</f>
        <v>0</v>
      </c>
      <c r="K29" s="106"/>
      <c r="L29" s="53">
        <f>I29</f>
        <v>8482.48</v>
      </c>
      <c r="M29" s="68"/>
      <c r="N29" s="15"/>
      <c r="O29" s="15"/>
      <c r="P29" s="37"/>
      <c r="Q29" s="35"/>
      <c r="R29" s="134"/>
      <c r="S29" s="134"/>
      <c r="T29" s="110"/>
      <c r="U29" s="110"/>
      <c r="V29" s="124"/>
      <c r="W29" s="124"/>
      <c r="X29" s="127"/>
      <c r="Y29" s="127"/>
    </row>
    <row r="30" spans="1:25" ht="63.75" x14ac:dyDescent="0.25">
      <c r="A30" s="23" t="s">
        <v>78</v>
      </c>
      <c r="B30" s="106"/>
      <c r="C30" s="28" t="s">
        <v>67</v>
      </c>
      <c r="D30" s="16" t="s">
        <v>18</v>
      </c>
      <c r="E30" s="99">
        <v>0.03</v>
      </c>
      <c r="F30" s="99">
        <v>0.03</v>
      </c>
      <c r="G30" s="117"/>
      <c r="H30" s="53">
        <v>9767.35</v>
      </c>
      <c r="I30" s="53">
        <v>9767.35</v>
      </c>
      <c r="J30" s="57">
        <f t="shared" si="6"/>
        <v>0</v>
      </c>
      <c r="K30" s="106"/>
      <c r="L30" s="56">
        <f>I30</f>
        <v>9767.35</v>
      </c>
      <c r="M30" s="69"/>
      <c r="N30" s="15"/>
      <c r="O30" s="15"/>
      <c r="P30" s="37"/>
      <c r="Q30" s="35"/>
      <c r="R30" s="134"/>
      <c r="S30" s="134"/>
      <c r="T30" s="110"/>
      <c r="U30" s="110"/>
      <c r="V30" s="124"/>
      <c r="W30" s="124"/>
      <c r="X30" s="127"/>
      <c r="Y30" s="127"/>
    </row>
    <row r="31" spans="1:25" ht="25.5" x14ac:dyDescent="0.25">
      <c r="A31" s="22" t="s">
        <v>79</v>
      </c>
      <c r="B31" s="106"/>
      <c r="C31" s="22" t="s">
        <v>68</v>
      </c>
      <c r="D31" s="16"/>
      <c r="E31" s="100"/>
      <c r="F31" s="21"/>
      <c r="G31" s="117"/>
      <c r="H31" s="56">
        <v>54837.87</v>
      </c>
      <c r="I31" s="56">
        <v>54837.87</v>
      </c>
      <c r="J31" s="57">
        <f t="shared" si="6"/>
        <v>0</v>
      </c>
      <c r="K31" s="107"/>
      <c r="L31" s="53">
        <f>I31</f>
        <v>54837.87</v>
      </c>
      <c r="M31" s="68"/>
      <c r="N31" s="15" t="s">
        <v>1</v>
      </c>
      <c r="O31" s="15" t="s">
        <v>1</v>
      </c>
      <c r="P31" s="37"/>
      <c r="Q31" s="35"/>
      <c r="R31" s="134"/>
      <c r="S31" s="134"/>
      <c r="T31" s="110"/>
      <c r="U31" s="110"/>
      <c r="V31" s="124"/>
      <c r="W31" s="124"/>
      <c r="X31" s="127"/>
      <c r="Y31" s="127"/>
    </row>
    <row r="32" spans="1:25" x14ac:dyDescent="0.25">
      <c r="A32" s="22"/>
      <c r="B32" s="106"/>
      <c r="C32" s="22" t="s">
        <v>52</v>
      </c>
      <c r="D32" s="22"/>
      <c r="E32" s="24"/>
      <c r="F32" s="24"/>
      <c r="G32" s="117"/>
      <c r="H32" s="54">
        <f>H21+H31</f>
        <v>231599.91</v>
      </c>
      <c r="I32" s="54">
        <f>I21+I31</f>
        <v>231599.31</v>
      </c>
      <c r="J32" s="54">
        <f>J21+J31</f>
        <v>-0.60000000000582077</v>
      </c>
      <c r="K32" s="25"/>
      <c r="L32" s="56">
        <f t="shared" ref="L32:L33" si="8">I32</f>
        <v>231599.31</v>
      </c>
      <c r="M32" s="70"/>
      <c r="N32" s="15" t="s">
        <v>1</v>
      </c>
      <c r="O32" s="15" t="s">
        <v>1</v>
      </c>
      <c r="P32" s="37"/>
      <c r="Q32" s="35"/>
      <c r="R32" s="134"/>
      <c r="S32" s="134"/>
      <c r="T32" s="110"/>
      <c r="U32" s="110"/>
      <c r="V32" s="124"/>
      <c r="W32" s="124"/>
      <c r="X32" s="127"/>
      <c r="Y32" s="127"/>
    </row>
    <row r="33" spans="1:25" x14ac:dyDescent="0.25">
      <c r="A33" s="50"/>
      <c r="B33" s="107"/>
      <c r="C33" s="47" t="s">
        <v>40</v>
      </c>
      <c r="D33" s="50"/>
      <c r="E33" s="101">
        <f>E21</f>
        <v>1.6800000000000002</v>
      </c>
      <c r="F33" s="101">
        <f>F21</f>
        <v>1.6800000000000002</v>
      </c>
      <c r="G33" s="51"/>
      <c r="H33" s="55">
        <f>H32</f>
        <v>231599.91</v>
      </c>
      <c r="I33" s="55">
        <f>I32</f>
        <v>231599.31</v>
      </c>
      <c r="J33" s="55">
        <f>J32</f>
        <v>-0.60000000000582077</v>
      </c>
      <c r="K33" s="44"/>
      <c r="L33" s="84">
        <f t="shared" si="8"/>
        <v>231599.31</v>
      </c>
      <c r="M33" s="71"/>
      <c r="N33" s="15"/>
      <c r="O33" s="15"/>
      <c r="P33" s="37"/>
      <c r="Q33" s="35"/>
      <c r="R33" s="135"/>
      <c r="S33" s="135"/>
      <c r="T33" s="136"/>
      <c r="U33" s="136"/>
      <c r="V33" s="125"/>
      <c r="W33" s="125"/>
      <c r="X33" s="128"/>
      <c r="Y33" s="128"/>
    </row>
    <row r="34" spans="1:25" x14ac:dyDescent="0.25">
      <c r="A34" s="160" t="s">
        <v>80</v>
      </c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37"/>
      <c r="Q34" s="35"/>
      <c r="R34" s="37"/>
      <c r="S34" s="37"/>
      <c r="T34" s="37"/>
      <c r="U34" s="37"/>
      <c r="V34" s="37"/>
      <c r="W34" s="37"/>
      <c r="X34" s="35"/>
      <c r="Y34" s="35"/>
    </row>
    <row r="35" spans="1:25" ht="25.5" x14ac:dyDescent="0.25">
      <c r="A35" s="63" t="s">
        <v>106</v>
      </c>
      <c r="B35" s="114" t="s">
        <v>127</v>
      </c>
      <c r="C35" s="62" t="s">
        <v>41</v>
      </c>
      <c r="D35" s="26"/>
      <c r="E35" s="64"/>
      <c r="F35" s="64"/>
      <c r="G35" s="118" t="s">
        <v>99</v>
      </c>
      <c r="H35" s="63">
        <f>H36+H37+H38+H39</f>
        <v>301703.3</v>
      </c>
      <c r="I35" s="63">
        <f>I36+I37+I38+I39</f>
        <v>301703.3</v>
      </c>
      <c r="J35" s="56">
        <f>I35-H35</f>
        <v>0</v>
      </c>
      <c r="K35" s="120" t="s">
        <v>21</v>
      </c>
      <c r="L35" s="56">
        <f>I35</f>
        <v>301703.3</v>
      </c>
      <c r="M35" s="69"/>
      <c r="N35" s="41" t="s">
        <v>1</v>
      </c>
      <c r="O35" s="41" t="s">
        <v>1</v>
      </c>
      <c r="P35" s="37"/>
      <c r="Q35" s="35"/>
      <c r="R35" s="132" t="s">
        <v>50</v>
      </c>
      <c r="S35" s="132" t="s">
        <v>59</v>
      </c>
      <c r="T35" s="108">
        <v>16.899999999999999</v>
      </c>
      <c r="U35" s="108">
        <v>16.8</v>
      </c>
      <c r="V35" s="108">
        <v>340</v>
      </c>
      <c r="W35" s="108">
        <v>324</v>
      </c>
      <c r="X35" s="111"/>
      <c r="Y35" s="111"/>
    </row>
    <row r="36" spans="1:25" ht="38.25" x14ac:dyDescent="0.25">
      <c r="A36" s="23" t="s">
        <v>107</v>
      </c>
      <c r="B36" s="114"/>
      <c r="C36" s="28" t="s">
        <v>81</v>
      </c>
      <c r="D36" s="20" t="s">
        <v>16</v>
      </c>
      <c r="E36" s="65">
        <v>4</v>
      </c>
      <c r="F36" s="65">
        <v>4</v>
      </c>
      <c r="G36" s="119"/>
      <c r="H36" s="23">
        <v>28800</v>
      </c>
      <c r="I36" s="23">
        <v>28800</v>
      </c>
      <c r="J36" s="56">
        <f t="shared" ref="J36:J54" si="9">I36-H36</f>
        <v>0</v>
      </c>
      <c r="K36" s="121"/>
      <c r="L36" s="53">
        <f t="shared" ref="L36:L58" si="10">I36</f>
        <v>28800</v>
      </c>
      <c r="M36" s="68"/>
      <c r="N36" s="41"/>
      <c r="O36" s="41"/>
      <c r="P36" s="37"/>
      <c r="Q36" s="35"/>
      <c r="R36" s="133"/>
      <c r="S36" s="133"/>
      <c r="T36" s="109"/>
      <c r="U36" s="109"/>
      <c r="V36" s="109"/>
      <c r="W36" s="109"/>
      <c r="X36" s="112"/>
      <c r="Y36" s="112"/>
    </row>
    <row r="37" spans="1:25" ht="38.25" x14ac:dyDescent="0.25">
      <c r="A37" s="23" t="s">
        <v>108</v>
      </c>
      <c r="B37" s="114"/>
      <c r="C37" s="28" t="s">
        <v>82</v>
      </c>
      <c r="D37" s="20" t="s">
        <v>16</v>
      </c>
      <c r="E37" s="65">
        <v>1</v>
      </c>
      <c r="F37" s="65">
        <v>1</v>
      </c>
      <c r="G37" s="119"/>
      <c r="H37" s="23">
        <v>3028.3</v>
      </c>
      <c r="I37" s="23">
        <v>3028.3</v>
      </c>
      <c r="J37" s="56">
        <f t="shared" si="9"/>
        <v>0</v>
      </c>
      <c r="K37" s="121"/>
      <c r="L37" s="53">
        <f t="shared" si="10"/>
        <v>3028.3</v>
      </c>
      <c r="M37" s="68"/>
      <c r="N37" s="87"/>
      <c r="O37" s="87"/>
      <c r="P37" s="37"/>
      <c r="Q37" s="35"/>
      <c r="R37" s="133"/>
      <c r="S37" s="133"/>
      <c r="T37" s="109"/>
      <c r="U37" s="109"/>
      <c r="V37" s="109"/>
      <c r="W37" s="109"/>
      <c r="X37" s="112"/>
      <c r="Y37" s="112"/>
    </row>
    <row r="38" spans="1:25" ht="38.25" x14ac:dyDescent="0.25">
      <c r="A38" s="23" t="s">
        <v>109</v>
      </c>
      <c r="B38" s="114"/>
      <c r="C38" s="28" t="s">
        <v>126</v>
      </c>
      <c r="D38" s="20" t="s">
        <v>16</v>
      </c>
      <c r="E38" s="65">
        <v>1</v>
      </c>
      <c r="F38" s="65">
        <v>1</v>
      </c>
      <c r="G38" s="119"/>
      <c r="H38" s="23">
        <v>238000</v>
      </c>
      <c r="I38" s="23">
        <v>238000</v>
      </c>
      <c r="J38" s="56">
        <f t="shared" si="9"/>
        <v>0</v>
      </c>
      <c r="K38" s="121"/>
      <c r="L38" s="53">
        <f t="shared" si="10"/>
        <v>238000</v>
      </c>
      <c r="M38" s="68"/>
      <c r="N38" s="87"/>
      <c r="O38" s="87"/>
      <c r="P38" s="37"/>
      <c r="Q38" s="35"/>
      <c r="R38" s="133"/>
      <c r="S38" s="133"/>
      <c r="T38" s="109"/>
      <c r="U38" s="109"/>
      <c r="V38" s="109"/>
      <c r="W38" s="109"/>
      <c r="X38" s="112"/>
      <c r="Y38" s="112"/>
    </row>
    <row r="39" spans="1:25" ht="25.5" x14ac:dyDescent="0.25">
      <c r="A39" s="23" t="s">
        <v>110</v>
      </c>
      <c r="B39" s="114"/>
      <c r="C39" s="28" t="s">
        <v>83</v>
      </c>
      <c r="D39" s="20" t="s">
        <v>16</v>
      </c>
      <c r="E39" s="65">
        <v>1</v>
      </c>
      <c r="F39" s="65">
        <v>1</v>
      </c>
      <c r="G39" s="119"/>
      <c r="H39" s="23">
        <v>31875</v>
      </c>
      <c r="I39" s="23">
        <v>31875</v>
      </c>
      <c r="J39" s="56">
        <f t="shared" si="9"/>
        <v>0</v>
      </c>
      <c r="K39" s="121"/>
      <c r="L39" s="56">
        <f t="shared" si="10"/>
        <v>31875</v>
      </c>
      <c r="M39" s="69"/>
      <c r="N39" s="41"/>
      <c r="O39" s="41"/>
      <c r="P39" s="37"/>
      <c r="Q39" s="35"/>
      <c r="R39" s="133"/>
      <c r="S39" s="133"/>
      <c r="T39" s="109"/>
      <c r="U39" s="109"/>
      <c r="V39" s="109"/>
      <c r="W39" s="109"/>
      <c r="X39" s="112"/>
      <c r="Y39" s="112"/>
    </row>
    <row r="40" spans="1:25" ht="25.5" x14ac:dyDescent="0.25">
      <c r="A40" s="63" t="s">
        <v>111</v>
      </c>
      <c r="B40" s="114"/>
      <c r="C40" s="22" t="s">
        <v>84</v>
      </c>
      <c r="D40" s="20"/>
      <c r="E40" s="65"/>
      <c r="F40" s="65"/>
      <c r="G40" s="119"/>
      <c r="H40" s="63">
        <f>H41+H42</f>
        <v>35680</v>
      </c>
      <c r="I40" s="63">
        <f>I41+I42</f>
        <v>35680</v>
      </c>
      <c r="J40" s="56">
        <f t="shared" si="9"/>
        <v>0</v>
      </c>
      <c r="K40" s="121"/>
      <c r="L40" s="53">
        <f t="shared" si="10"/>
        <v>35680</v>
      </c>
      <c r="M40" s="68"/>
      <c r="N40" s="41"/>
      <c r="O40" s="41"/>
      <c r="P40" s="37"/>
      <c r="Q40" s="35"/>
      <c r="R40" s="133"/>
      <c r="S40" s="133"/>
      <c r="T40" s="109"/>
      <c r="U40" s="109"/>
      <c r="V40" s="109"/>
      <c r="W40" s="109"/>
      <c r="X40" s="112"/>
      <c r="Y40" s="112"/>
    </row>
    <row r="41" spans="1:25" ht="25.5" x14ac:dyDescent="0.25">
      <c r="A41" s="23" t="s">
        <v>112</v>
      </c>
      <c r="B41" s="114"/>
      <c r="C41" s="28" t="s">
        <v>85</v>
      </c>
      <c r="D41" s="20" t="s">
        <v>16</v>
      </c>
      <c r="E41" s="65">
        <v>1</v>
      </c>
      <c r="F41" s="65">
        <v>1</v>
      </c>
      <c r="G41" s="119"/>
      <c r="H41" s="23">
        <v>25380</v>
      </c>
      <c r="I41" s="23">
        <v>25380</v>
      </c>
      <c r="J41" s="56">
        <f t="shared" si="9"/>
        <v>0</v>
      </c>
      <c r="K41" s="121"/>
      <c r="L41" s="56">
        <f t="shared" si="10"/>
        <v>25380</v>
      </c>
      <c r="M41" s="69"/>
      <c r="N41" s="41"/>
      <c r="O41" s="41"/>
      <c r="P41" s="37"/>
      <c r="Q41" s="35"/>
      <c r="R41" s="133"/>
      <c r="S41" s="133"/>
      <c r="T41" s="109"/>
      <c r="U41" s="109"/>
      <c r="V41" s="109"/>
      <c r="W41" s="109"/>
      <c r="X41" s="112"/>
      <c r="Y41" s="112"/>
    </row>
    <row r="42" spans="1:25" ht="38.25" x14ac:dyDescent="0.25">
      <c r="A42" s="23" t="s">
        <v>113</v>
      </c>
      <c r="B42" s="114"/>
      <c r="C42" s="16" t="s">
        <v>86</v>
      </c>
      <c r="D42" s="20" t="s">
        <v>16</v>
      </c>
      <c r="E42" s="65">
        <v>2</v>
      </c>
      <c r="F42" s="65">
        <v>2</v>
      </c>
      <c r="G42" s="119"/>
      <c r="H42" s="23">
        <v>10300</v>
      </c>
      <c r="I42" s="23">
        <v>10300</v>
      </c>
      <c r="J42" s="56">
        <f t="shared" si="9"/>
        <v>0</v>
      </c>
      <c r="K42" s="121"/>
      <c r="L42" s="53">
        <f t="shared" si="10"/>
        <v>10300</v>
      </c>
      <c r="M42" s="68"/>
      <c r="N42" s="41"/>
      <c r="O42" s="41"/>
      <c r="P42" s="37"/>
      <c r="Q42" s="35"/>
      <c r="R42" s="133"/>
      <c r="S42" s="133"/>
      <c r="T42" s="109"/>
      <c r="U42" s="109"/>
      <c r="V42" s="109"/>
      <c r="W42" s="109"/>
      <c r="X42" s="112"/>
      <c r="Y42" s="112"/>
    </row>
    <row r="43" spans="1:25" ht="25.5" x14ac:dyDescent="0.25">
      <c r="A43" s="63" t="s">
        <v>114</v>
      </c>
      <c r="B43" s="114"/>
      <c r="C43" s="62" t="s">
        <v>87</v>
      </c>
      <c r="D43" s="26"/>
      <c r="E43" s="65"/>
      <c r="F43" s="65"/>
      <c r="G43" s="119"/>
      <c r="H43" s="63">
        <f>H44</f>
        <v>21010</v>
      </c>
      <c r="I43" s="63">
        <f>I44</f>
        <v>21010</v>
      </c>
      <c r="J43" s="56">
        <f t="shared" si="9"/>
        <v>0</v>
      </c>
      <c r="K43" s="121"/>
      <c r="L43" s="56">
        <f t="shared" si="10"/>
        <v>21010</v>
      </c>
      <c r="M43" s="69"/>
      <c r="N43" s="41"/>
      <c r="O43" s="41"/>
      <c r="P43" s="37"/>
      <c r="Q43" s="35"/>
      <c r="R43" s="133"/>
      <c r="S43" s="133"/>
      <c r="T43" s="109"/>
      <c r="U43" s="109"/>
      <c r="V43" s="109"/>
      <c r="W43" s="109"/>
      <c r="X43" s="112"/>
      <c r="Y43" s="112"/>
    </row>
    <row r="44" spans="1:25" ht="25.5" x14ac:dyDescent="0.25">
      <c r="A44" s="23" t="s">
        <v>115</v>
      </c>
      <c r="B44" s="114"/>
      <c r="C44" s="16" t="s">
        <v>56</v>
      </c>
      <c r="D44" s="20" t="s">
        <v>16</v>
      </c>
      <c r="E44" s="65">
        <v>4</v>
      </c>
      <c r="F44" s="65">
        <v>4</v>
      </c>
      <c r="G44" s="119"/>
      <c r="H44" s="23">
        <v>21010</v>
      </c>
      <c r="I44" s="23">
        <v>21010</v>
      </c>
      <c r="J44" s="56">
        <f t="shared" si="9"/>
        <v>0</v>
      </c>
      <c r="K44" s="121"/>
      <c r="L44" s="53">
        <f t="shared" si="10"/>
        <v>21010</v>
      </c>
      <c r="M44" s="68"/>
      <c r="N44" s="41"/>
      <c r="O44" s="41"/>
      <c r="P44" s="37"/>
      <c r="Q44" s="35"/>
      <c r="R44" s="133"/>
      <c r="S44" s="133"/>
      <c r="T44" s="109"/>
      <c r="U44" s="109"/>
      <c r="V44" s="109"/>
      <c r="W44" s="109"/>
      <c r="X44" s="112"/>
      <c r="Y44" s="112"/>
    </row>
    <row r="45" spans="1:25" ht="25.5" x14ac:dyDescent="0.25">
      <c r="A45" s="63" t="s">
        <v>116</v>
      </c>
      <c r="B45" s="114"/>
      <c r="C45" s="22" t="s">
        <v>88</v>
      </c>
      <c r="D45" s="20"/>
      <c r="E45" s="65"/>
      <c r="F45" s="65"/>
      <c r="G45" s="119"/>
      <c r="H45" s="63">
        <f>H46+H47+H48</f>
        <v>86378.59</v>
      </c>
      <c r="I45" s="63">
        <f>I46+I47+I48</f>
        <v>86178.59</v>
      </c>
      <c r="J45" s="56">
        <f t="shared" si="9"/>
        <v>-200</v>
      </c>
      <c r="K45" s="104"/>
      <c r="L45" s="53">
        <f t="shared" si="10"/>
        <v>86178.59</v>
      </c>
      <c r="M45" s="68"/>
      <c r="N45" s="87"/>
      <c r="O45" s="87"/>
      <c r="P45" s="37"/>
      <c r="Q45" s="35"/>
      <c r="R45" s="133"/>
      <c r="S45" s="133"/>
      <c r="T45" s="109"/>
      <c r="U45" s="109"/>
      <c r="V45" s="109"/>
      <c r="W45" s="109"/>
      <c r="X45" s="112"/>
      <c r="Y45" s="112"/>
    </row>
    <row r="46" spans="1:25" ht="38.25" x14ac:dyDescent="0.25">
      <c r="A46" s="23" t="s">
        <v>117</v>
      </c>
      <c r="B46" s="114"/>
      <c r="C46" s="16" t="s">
        <v>89</v>
      </c>
      <c r="D46" s="20" t="s">
        <v>16</v>
      </c>
      <c r="E46" s="65">
        <v>2</v>
      </c>
      <c r="F46" s="65">
        <v>2</v>
      </c>
      <c r="G46" s="119"/>
      <c r="H46" s="23">
        <v>13378.97</v>
      </c>
      <c r="I46" s="23">
        <v>13378.97</v>
      </c>
      <c r="J46" s="56">
        <f t="shared" si="9"/>
        <v>0</v>
      </c>
      <c r="K46" s="122" t="s">
        <v>21</v>
      </c>
      <c r="L46" s="53">
        <f t="shared" si="10"/>
        <v>13378.97</v>
      </c>
      <c r="M46" s="68"/>
      <c r="N46" s="87"/>
      <c r="O46" s="87"/>
      <c r="P46" s="37"/>
      <c r="Q46" s="35"/>
      <c r="R46" s="133"/>
      <c r="S46" s="133"/>
      <c r="T46" s="109"/>
      <c r="U46" s="109"/>
      <c r="V46" s="109"/>
      <c r="W46" s="109"/>
      <c r="X46" s="112"/>
      <c r="Y46" s="112"/>
    </row>
    <row r="47" spans="1:25" ht="38.25" x14ac:dyDescent="0.25">
      <c r="A47" s="23" t="s">
        <v>118</v>
      </c>
      <c r="B47" s="114"/>
      <c r="C47" s="16" t="s">
        <v>90</v>
      </c>
      <c r="D47" s="20" t="s">
        <v>16</v>
      </c>
      <c r="E47" s="65">
        <v>4</v>
      </c>
      <c r="F47" s="65">
        <v>4</v>
      </c>
      <c r="G47" s="119"/>
      <c r="H47" s="23">
        <v>6999.62</v>
      </c>
      <c r="I47" s="23">
        <v>6999.62</v>
      </c>
      <c r="J47" s="56">
        <f t="shared" si="9"/>
        <v>0</v>
      </c>
      <c r="K47" s="122"/>
      <c r="L47" s="53">
        <f t="shared" si="10"/>
        <v>6999.62</v>
      </c>
      <c r="M47" s="68"/>
      <c r="N47" s="87"/>
      <c r="O47" s="87"/>
      <c r="P47" s="37"/>
      <c r="Q47" s="35"/>
      <c r="R47" s="133"/>
      <c r="S47" s="133"/>
      <c r="T47" s="109"/>
      <c r="U47" s="109"/>
      <c r="V47" s="109"/>
      <c r="W47" s="109"/>
      <c r="X47" s="112"/>
      <c r="Y47" s="112"/>
    </row>
    <row r="48" spans="1:25" ht="51" x14ac:dyDescent="0.25">
      <c r="A48" s="23" t="s">
        <v>119</v>
      </c>
      <c r="B48" s="114"/>
      <c r="C48" s="16" t="s">
        <v>91</v>
      </c>
      <c r="D48" s="20" t="s">
        <v>92</v>
      </c>
      <c r="E48" s="65">
        <v>1</v>
      </c>
      <c r="F48" s="65">
        <v>1</v>
      </c>
      <c r="G48" s="119"/>
      <c r="H48" s="23">
        <v>66000</v>
      </c>
      <c r="I48" s="23">
        <v>65800</v>
      </c>
      <c r="J48" s="53">
        <f t="shared" si="9"/>
        <v>-200</v>
      </c>
      <c r="K48" s="98" t="s">
        <v>100</v>
      </c>
      <c r="L48" s="53">
        <f t="shared" si="10"/>
        <v>65800</v>
      </c>
      <c r="M48" s="68"/>
      <c r="N48" s="87"/>
      <c r="O48" s="87"/>
      <c r="P48" s="37"/>
      <c r="Q48" s="35"/>
      <c r="R48" s="133"/>
      <c r="S48" s="133"/>
      <c r="T48" s="109"/>
      <c r="U48" s="109"/>
      <c r="V48" s="109"/>
      <c r="W48" s="109"/>
      <c r="X48" s="112"/>
      <c r="Y48" s="112"/>
    </row>
    <row r="49" spans="1:25" x14ac:dyDescent="0.25">
      <c r="A49" s="63" t="s">
        <v>120</v>
      </c>
      <c r="B49" s="114"/>
      <c r="C49" s="22" t="s">
        <v>93</v>
      </c>
      <c r="D49" s="20"/>
      <c r="E49" s="65"/>
      <c r="F49" s="65"/>
      <c r="G49" s="119"/>
      <c r="H49" s="63">
        <f>H50</f>
        <v>12705</v>
      </c>
      <c r="I49" s="63">
        <f>I50</f>
        <v>12705</v>
      </c>
      <c r="J49" s="56">
        <f t="shared" si="9"/>
        <v>0</v>
      </c>
      <c r="K49" s="122" t="s">
        <v>21</v>
      </c>
      <c r="L49" s="53">
        <f t="shared" si="10"/>
        <v>12705</v>
      </c>
      <c r="M49" s="68"/>
      <c r="N49" s="87"/>
      <c r="O49" s="87"/>
      <c r="P49" s="37"/>
      <c r="Q49" s="35"/>
      <c r="R49" s="133"/>
      <c r="S49" s="133"/>
      <c r="T49" s="109"/>
      <c r="U49" s="109"/>
      <c r="V49" s="109"/>
      <c r="W49" s="109"/>
      <c r="X49" s="112"/>
      <c r="Y49" s="112"/>
    </row>
    <row r="50" spans="1:25" x14ac:dyDescent="0.25">
      <c r="A50" s="23" t="s">
        <v>121</v>
      </c>
      <c r="B50" s="114"/>
      <c r="C50" s="16" t="s">
        <v>94</v>
      </c>
      <c r="D50" s="20" t="s">
        <v>16</v>
      </c>
      <c r="E50" s="65">
        <v>7</v>
      </c>
      <c r="F50" s="65">
        <v>7</v>
      </c>
      <c r="G50" s="119"/>
      <c r="H50" s="23">
        <v>12705</v>
      </c>
      <c r="I50" s="23">
        <v>12705</v>
      </c>
      <c r="J50" s="56">
        <f t="shared" si="9"/>
        <v>0</v>
      </c>
      <c r="K50" s="122"/>
      <c r="L50" s="53">
        <f t="shared" si="10"/>
        <v>12705</v>
      </c>
      <c r="M50" s="68"/>
      <c r="N50" s="87"/>
      <c r="O50" s="87"/>
      <c r="P50" s="37"/>
      <c r="Q50" s="35"/>
      <c r="R50" s="133"/>
      <c r="S50" s="133"/>
      <c r="T50" s="109"/>
      <c r="U50" s="109"/>
      <c r="V50" s="109"/>
      <c r="W50" s="109"/>
      <c r="X50" s="112"/>
      <c r="Y50" s="112"/>
    </row>
    <row r="51" spans="1:25" x14ac:dyDescent="0.25">
      <c r="A51" s="63" t="s">
        <v>122</v>
      </c>
      <c r="B51" s="114"/>
      <c r="C51" s="22" t="s">
        <v>95</v>
      </c>
      <c r="D51" s="20"/>
      <c r="E51" s="65"/>
      <c r="F51" s="65"/>
      <c r="G51" s="119"/>
      <c r="H51" s="63">
        <f>H52</f>
        <v>30217.09</v>
      </c>
      <c r="I51" s="63">
        <f>I52</f>
        <v>30217.09</v>
      </c>
      <c r="J51" s="56">
        <f t="shared" si="9"/>
        <v>0</v>
      </c>
      <c r="K51" s="122"/>
      <c r="L51" s="53">
        <f t="shared" si="10"/>
        <v>30217.09</v>
      </c>
      <c r="M51" s="68"/>
      <c r="N51" s="87"/>
      <c r="O51" s="87"/>
      <c r="P51" s="37"/>
      <c r="Q51" s="35"/>
      <c r="R51" s="133"/>
      <c r="S51" s="133"/>
      <c r="T51" s="109"/>
      <c r="U51" s="109"/>
      <c r="V51" s="109"/>
      <c r="W51" s="109"/>
      <c r="X51" s="112"/>
      <c r="Y51" s="112"/>
    </row>
    <row r="52" spans="1:25" x14ac:dyDescent="0.25">
      <c r="A52" s="23" t="s">
        <v>123</v>
      </c>
      <c r="B52" s="114"/>
      <c r="C52" s="16" t="s">
        <v>96</v>
      </c>
      <c r="D52" s="20" t="s">
        <v>16</v>
      </c>
      <c r="E52" s="65">
        <v>44</v>
      </c>
      <c r="F52" s="65">
        <v>44</v>
      </c>
      <c r="G52" s="119"/>
      <c r="H52" s="23">
        <v>30217.09</v>
      </c>
      <c r="I52" s="23">
        <v>30217.09</v>
      </c>
      <c r="J52" s="56">
        <f t="shared" si="9"/>
        <v>0</v>
      </c>
      <c r="K52" s="122"/>
      <c r="L52" s="53">
        <f t="shared" si="10"/>
        <v>30217.09</v>
      </c>
      <c r="M52" s="68"/>
      <c r="N52" s="87"/>
      <c r="O52" s="87"/>
      <c r="P52" s="37"/>
      <c r="Q52" s="35"/>
      <c r="R52" s="133"/>
      <c r="S52" s="133"/>
      <c r="T52" s="109"/>
      <c r="U52" s="109"/>
      <c r="V52" s="109"/>
      <c r="W52" s="109"/>
      <c r="X52" s="112"/>
      <c r="Y52" s="112"/>
    </row>
    <row r="53" spans="1:25" ht="38.25" x14ac:dyDescent="0.25">
      <c r="A53" s="63" t="s">
        <v>124</v>
      </c>
      <c r="B53" s="114"/>
      <c r="C53" s="22" t="s">
        <v>97</v>
      </c>
      <c r="D53" s="20"/>
      <c r="E53" s="65"/>
      <c r="F53" s="65"/>
      <c r="G53" s="119"/>
      <c r="H53" s="63">
        <f>H54</f>
        <v>58675</v>
      </c>
      <c r="I53" s="63">
        <f>I54</f>
        <v>58675</v>
      </c>
      <c r="J53" s="56">
        <f t="shared" si="9"/>
        <v>0</v>
      </c>
      <c r="K53" s="122"/>
      <c r="L53" s="53">
        <f t="shared" si="10"/>
        <v>58675</v>
      </c>
      <c r="M53" s="68"/>
      <c r="N53" s="87"/>
      <c r="O53" s="87"/>
      <c r="P53" s="37"/>
      <c r="Q53" s="35"/>
      <c r="R53" s="133"/>
      <c r="S53" s="133"/>
      <c r="T53" s="109"/>
      <c r="U53" s="109"/>
      <c r="V53" s="109"/>
      <c r="W53" s="109"/>
      <c r="X53" s="112"/>
      <c r="Y53" s="112"/>
    </row>
    <row r="54" spans="1:25" ht="51" x14ac:dyDescent="0.25">
      <c r="A54" s="23" t="s">
        <v>125</v>
      </c>
      <c r="B54" s="114"/>
      <c r="C54" s="16" t="s">
        <v>98</v>
      </c>
      <c r="D54" s="20"/>
      <c r="E54" s="65"/>
      <c r="F54" s="65"/>
      <c r="G54" s="119"/>
      <c r="H54" s="23">
        <v>58675</v>
      </c>
      <c r="I54" s="23">
        <v>58675</v>
      </c>
      <c r="J54" s="56">
        <f t="shared" si="9"/>
        <v>0</v>
      </c>
      <c r="K54" s="122"/>
      <c r="L54" s="53">
        <f t="shared" si="10"/>
        <v>58675</v>
      </c>
      <c r="M54" s="68"/>
      <c r="N54" s="87"/>
      <c r="O54" s="87"/>
      <c r="P54" s="37"/>
      <c r="Q54" s="35"/>
      <c r="R54" s="133"/>
      <c r="S54" s="133"/>
      <c r="T54" s="109"/>
      <c r="U54" s="109"/>
      <c r="V54" s="109"/>
      <c r="W54" s="109"/>
      <c r="X54" s="112"/>
      <c r="Y54" s="112"/>
    </row>
    <row r="55" spans="1:25" x14ac:dyDescent="0.25">
      <c r="A55" s="41"/>
      <c r="B55" s="115"/>
      <c r="C55" s="22" t="s">
        <v>55</v>
      </c>
      <c r="D55" s="23"/>
      <c r="E55" s="29"/>
      <c r="F55" s="27"/>
      <c r="G55" s="117"/>
      <c r="H55" s="102">
        <f>H35+H40+H43+H45+H49+H51+H53</f>
        <v>546368.98</v>
      </c>
      <c r="I55" s="102">
        <f>I35+I40+I43+I45+I49+I51+I53</f>
        <v>546168.98</v>
      </c>
      <c r="J55" s="56">
        <f t="shared" ref="J55:J58" si="11">I55-H55</f>
        <v>-200</v>
      </c>
      <c r="K55" s="104"/>
      <c r="L55" s="56">
        <f t="shared" si="10"/>
        <v>546168.98</v>
      </c>
      <c r="M55" s="63"/>
      <c r="N55" s="41"/>
      <c r="O55" s="41"/>
      <c r="P55" s="37"/>
      <c r="Q55" s="35"/>
      <c r="R55" s="134"/>
      <c r="S55" s="134"/>
      <c r="T55" s="110"/>
      <c r="U55" s="110"/>
      <c r="V55" s="110"/>
      <c r="W55" s="110"/>
      <c r="X55" s="113"/>
      <c r="Y55" s="113"/>
    </row>
    <row r="56" spans="1:25" x14ac:dyDescent="0.25">
      <c r="A56" s="41"/>
      <c r="B56" s="115"/>
      <c r="C56" s="50" t="s">
        <v>40</v>
      </c>
      <c r="D56" s="28"/>
      <c r="E56" s="29"/>
      <c r="F56" s="27"/>
      <c r="G56" s="117"/>
      <c r="H56" s="103">
        <v>386177.78297877003</v>
      </c>
      <c r="I56" s="103">
        <v>386177.78297877003</v>
      </c>
      <c r="J56" s="84">
        <f t="shared" si="11"/>
        <v>0</v>
      </c>
      <c r="K56" s="104"/>
      <c r="L56" s="84">
        <f t="shared" si="10"/>
        <v>386177.78297877003</v>
      </c>
      <c r="M56" s="73"/>
      <c r="N56" s="41"/>
      <c r="O56" s="41"/>
      <c r="P56" s="37"/>
      <c r="Q56" s="35"/>
      <c r="R56" s="134"/>
      <c r="S56" s="134"/>
      <c r="T56" s="110"/>
      <c r="U56" s="110"/>
      <c r="V56" s="110"/>
      <c r="W56" s="110"/>
      <c r="X56" s="113"/>
      <c r="Y56" s="113"/>
    </row>
    <row r="57" spans="1:25" x14ac:dyDescent="0.25">
      <c r="A57" s="22"/>
      <c r="B57" s="115"/>
      <c r="C57" s="50" t="s">
        <v>42</v>
      </c>
      <c r="D57" s="22"/>
      <c r="E57" s="16"/>
      <c r="F57" s="41"/>
      <c r="G57" s="117"/>
      <c r="H57" s="103">
        <v>145359.98634999999</v>
      </c>
      <c r="I57" s="103">
        <f>145359.98635-200</f>
        <v>145159.98634999999</v>
      </c>
      <c r="J57" s="84">
        <f t="shared" si="11"/>
        <v>-200</v>
      </c>
      <c r="K57" s="104"/>
      <c r="L57" s="84">
        <f t="shared" si="10"/>
        <v>145159.98634999999</v>
      </c>
      <c r="M57" s="73"/>
      <c r="N57" s="41"/>
      <c r="O57" s="41"/>
      <c r="P57" s="37"/>
      <c r="Q57" s="35"/>
      <c r="R57" s="134"/>
      <c r="S57" s="134"/>
      <c r="T57" s="110"/>
      <c r="U57" s="110"/>
      <c r="V57" s="110"/>
      <c r="W57" s="110"/>
      <c r="X57" s="113"/>
      <c r="Y57" s="113"/>
    </row>
    <row r="58" spans="1:25" x14ac:dyDescent="0.25">
      <c r="A58" s="16"/>
      <c r="B58" s="115"/>
      <c r="C58" s="50" t="s">
        <v>43</v>
      </c>
      <c r="D58" s="23"/>
      <c r="E58" s="30"/>
      <c r="F58" s="31"/>
      <c r="G58" s="117"/>
      <c r="H58" s="103">
        <v>14831.210671230001</v>
      </c>
      <c r="I58" s="103">
        <v>14831.210671230001</v>
      </c>
      <c r="J58" s="84">
        <f t="shared" si="11"/>
        <v>0</v>
      </c>
      <c r="K58" s="104"/>
      <c r="L58" s="84">
        <f t="shared" si="10"/>
        <v>14831.210671230001</v>
      </c>
      <c r="M58" s="73"/>
      <c r="N58" s="41"/>
      <c r="O58" s="41"/>
      <c r="P58" s="37"/>
      <c r="Q58" s="35"/>
      <c r="R58" s="134"/>
      <c r="S58" s="134"/>
      <c r="T58" s="110"/>
      <c r="U58" s="110"/>
      <c r="V58" s="110"/>
      <c r="W58" s="110"/>
      <c r="X58" s="113"/>
      <c r="Y58" s="113"/>
    </row>
    <row r="59" spans="1:25" ht="21.75" customHeight="1" x14ac:dyDescent="0.25">
      <c r="A59" s="74"/>
      <c r="B59" s="74"/>
      <c r="C59" s="75" t="s">
        <v>2</v>
      </c>
      <c r="D59" s="74"/>
      <c r="E59" s="74"/>
      <c r="F59" s="76"/>
      <c r="G59" s="76"/>
      <c r="H59" s="77">
        <f>H18+H32+H55</f>
        <v>929389.81</v>
      </c>
      <c r="I59" s="77">
        <f>I18+I32+I55</f>
        <v>929189.21</v>
      </c>
      <c r="J59" s="77">
        <f>J18+J32+J55</f>
        <v>-200.60000000000582</v>
      </c>
      <c r="K59" s="76"/>
      <c r="L59" s="77">
        <f>I59</f>
        <v>929189.21</v>
      </c>
      <c r="M59" s="82"/>
      <c r="N59" s="76"/>
      <c r="O59" s="76"/>
      <c r="P59" s="78"/>
      <c r="Q59" s="79"/>
      <c r="R59" s="79"/>
      <c r="S59" s="79"/>
      <c r="T59" s="79"/>
      <c r="U59" s="79"/>
      <c r="V59" s="79"/>
      <c r="W59" s="79"/>
      <c r="X59" s="79"/>
      <c r="Y59" s="79"/>
    </row>
    <row r="60" spans="1:25" x14ac:dyDescent="0.25">
      <c r="A60" s="74"/>
      <c r="B60" s="74"/>
      <c r="C60" s="80" t="s">
        <v>40</v>
      </c>
      <c r="D60" s="74"/>
      <c r="E60" s="74"/>
      <c r="F60" s="76"/>
      <c r="G60" s="76"/>
      <c r="H60" s="95">
        <f>H33+H56</f>
        <v>617777.69297877001</v>
      </c>
      <c r="I60" s="95">
        <f>I33+I56</f>
        <v>617777.09297877003</v>
      </c>
      <c r="J60" s="95">
        <f>J33+J56</f>
        <v>-0.60000000000582077</v>
      </c>
      <c r="K60" s="96"/>
      <c r="L60" s="95">
        <f>I60</f>
        <v>617777.09297877003</v>
      </c>
      <c r="M60" s="83"/>
      <c r="N60" s="76"/>
      <c r="O60" s="76"/>
      <c r="P60" s="78"/>
      <c r="Q60" s="79"/>
      <c r="R60" s="79"/>
      <c r="S60" s="79"/>
      <c r="T60" s="79"/>
      <c r="U60" s="79"/>
      <c r="V60" s="79"/>
      <c r="W60" s="79"/>
      <c r="X60" s="79"/>
      <c r="Y60" s="79"/>
    </row>
    <row r="61" spans="1:25" x14ac:dyDescent="0.25">
      <c r="A61" s="74"/>
      <c r="B61" s="74"/>
      <c r="C61" s="80" t="s">
        <v>42</v>
      </c>
      <c r="D61" s="74"/>
      <c r="E61" s="74"/>
      <c r="F61" s="76"/>
      <c r="G61" s="76"/>
      <c r="H61" s="95">
        <f>H19+H57</f>
        <v>296780.90635</v>
      </c>
      <c r="I61" s="95">
        <f>I19+I57</f>
        <v>296580.90635</v>
      </c>
      <c r="J61" s="95">
        <f>J19+J57</f>
        <v>-200</v>
      </c>
      <c r="K61" s="96"/>
      <c r="L61" s="95">
        <f t="shared" ref="L61:L62" si="12">I61</f>
        <v>296580.90635</v>
      </c>
      <c r="M61" s="83"/>
      <c r="N61" s="76"/>
      <c r="O61" s="76"/>
      <c r="P61" s="78"/>
      <c r="Q61" s="79"/>
      <c r="R61" s="79"/>
      <c r="S61" s="79"/>
      <c r="T61" s="79"/>
      <c r="U61" s="79"/>
      <c r="V61" s="79"/>
      <c r="W61" s="79"/>
      <c r="X61" s="79"/>
      <c r="Y61" s="79"/>
    </row>
    <row r="62" spans="1:25" x14ac:dyDescent="0.25">
      <c r="A62" s="74"/>
      <c r="B62" s="74"/>
      <c r="C62" s="80" t="s">
        <v>43</v>
      </c>
      <c r="D62" s="74"/>
      <c r="E62" s="74"/>
      <c r="F62" s="76"/>
      <c r="G62" s="76"/>
      <c r="H62" s="81">
        <f>H58</f>
        <v>14831.210671230001</v>
      </c>
      <c r="I62" s="81">
        <f>I58</f>
        <v>14831.210671230001</v>
      </c>
      <c r="J62" s="81">
        <v>0</v>
      </c>
      <c r="K62" s="76"/>
      <c r="L62" s="95">
        <f t="shared" si="12"/>
        <v>14831.210671230001</v>
      </c>
      <c r="M62" s="83"/>
      <c r="N62" s="76"/>
      <c r="O62" s="76"/>
      <c r="P62" s="78"/>
      <c r="Q62" s="79"/>
      <c r="R62" s="79"/>
      <c r="S62" s="79"/>
      <c r="T62" s="79"/>
      <c r="U62" s="79"/>
      <c r="V62" s="79"/>
      <c r="W62" s="79"/>
      <c r="X62" s="79"/>
      <c r="Y62" s="79"/>
    </row>
    <row r="63" spans="1:25" x14ac:dyDescent="0.25">
      <c r="B63" s="10"/>
      <c r="D63" s="10"/>
      <c r="G63" s="33"/>
      <c r="H63" s="33"/>
      <c r="I63" s="10"/>
      <c r="J63" s="10"/>
      <c r="K63" s="34"/>
      <c r="L63" s="34"/>
      <c r="M63" s="3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</sheetData>
  <mergeCells count="65">
    <mergeCell ref="A9:A10"/>
    <mergeCell ref="B13:B17"/>
    <mergeCell ref="G13:G17"/>
    <mergeCell ref="K13:K17"/>
    <mergeCell ref="R13:R18"/>
    <mergeCell ref="J9:J10"/>
    <mergeCell ref="K9:K10"/>
    <mergeCell ref="Y8:Y10"/>
    <mergeCell ref="L9:M9"/>
    <mergeCell ref="N9:N10"/>
    <mergeCell ref="L8:O8"/>
    <mergeCell ref="P8:W8"/>
    <mergeCell ref="P9:Q9"/>
    <mergeCell ref="R9:S9"/>
    <mergeCell ref="T9:U9"/>
    <mergeCell ref="V9:W9"/>
    <mergeCell ref="A12:O12"/>
    <mergeCell ref="G9:G10"/>
    <mergeCell ref="B9:B10"/>
    <mergeCell ref="A20:O20"/>
    <mergeCell ref="A34:O34"/>
    <mergeCell ref="K1:O1"/>
    <mergeCell ref="K2:O2"/>
    <mergeCell ref="T13:T18"/>
    <mergeCell ref="U13:U18"/>
    <mergeCell ref="V13:V18"/>
    <mergeCell ref="A4:N4"/>
    <mergeCell ref="A5:N5"/>
    <mergeCell ref="A6:J6"/>
    <mergeCell ref="A7:O7"/>
    <mergeCell ref="O9:O10"/>
    <mergeCell ref="H8:K8"/>
    <mergeCell ref="H9:H10"/>
    <mergeCell ref="I9:I10"/>
    <mergeCell ref="A8:G8"/>
    <mergeCell ref="E9:F9"/>
    <mergeCell ref="U1:Y1"/>
    <mergeCell ref="U2:Y2"/>
    <mergeCell ref="R35:R58"/>
    <mergeCell ref="S35:S58"/>
    <mergeCell ref="T35:T58"/>
    <mergeCell ref="U35:U58"/>
    <mergeCell ref="V35:V58"/>
    <mergeCell ref="R22:R33"/>
    <mergeCell ref="S22:S33"/>
    <mergeCell ref="Y22:Y33"/>
    <mergeCell ref="T22:T33"/>
    <mergeCell ref="U22:U33"/>
    <mergeCell ref="W13:W18"/>
    <mergeCell ref="X8:X10"/>
    <mergeCell ref="S13:S18"/>
    <mergeCell ref="V22:V33"/>
    <mergeCell ref="B21:B33"/>
    <mergeCell ref="W35:W58"/>
    <mergeCell ref="X35:X58"/>
    <mergeCell ref="Y35:Y58"/>
    <mergeCell ref="B35:B58"/>
    <mergeCell ref="G22:G32"/>
    <mergeCell ref="G35:G58"/>
    <mergeCell ref="K35:K44"/>
    <mergeCell ref="K46:K47"/>
    <mergeCell ref="K49:K54"/>
    <mergeCell ref="W22:W33"/>
    <mergeCell ref="X22:X33"/>
    <mergeCell ref="K22:K31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d.abdykarimova</dc:creator>
  <cp:lastModifiedBy>Виталий Артамонов</cp:lastModifiedBy>
  <cp:lastPrinted>2023-04-13T10:17:13Z</cp:lastPrinted>
  <dcterms:created xsi:type="dcterms:W3CDTF">2015-02-04T05:01:06Z</dcterms:created>
  <dcterms:modified xsi:type="dcterms:W3CDTF">2023-04-27T04:09:13Z</dcterms:modified>
</cp:coreProperties>
</file>